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6478B453-A013-4B59-865B-235CBACE58CC}" xr6:coauthVersionLast="47" xr6:coauthVersionMax="47" xr10:uidLastSave="{00000000-0000-0000-0000-000000000000}"/>
  <bookViews>
    <workbookView xWindow="8849" yWindow="1558" windowWidth="32387" windowHeight="24441" firstSheet="13" activeTab="13" xr2:uid="{00000000-000D-0000-FFFF-FFFF00000000}"/>
  </bookViews>
  <sheets>
    <sheet name="lan 5" sheetId="4" state="hidden" r:id="rId1"/>
    <sheet name="lan 6" sheetId="5" state="hidden" r:id="rId2"/>
    <sheet name="2021" sheetId="6" state="hidden" r:id="rId3"/>
    <sheet name="Tong 2021" sheetId="7" state="hidden" r:id="rId4"/>
    <sheet name="BTTW 2021, chuyen tiep BTDP " sheetId="9" state="hidden" r:id="rId5"/>
    <sheet name="KH 2021" sheetId="8" state="hidden" r:id="rId6"/>
    <sheet name="BTDP 2021" sheetId="10" state="hidden" r:id="rId7"/>
    <sheet name="Sheet3" sheetId="11" state="hidden" r:id="rId8"/>
    <sheet name="lan 2.2021" sheetId="12" state="hidden" r:id="rId9"/>
    <sheet name="lan 3.2021" sheetId="13" state="hidden" r:id="rId10"/>
    <sheet name="2022" sheetId="14" state="hidden" r:id="rId11"/>
    <sheet name="Tong hop" sheetId="15" state="hidden" r:id="rId12"/>
    <sheet name="Lan 2" sheetId="16" state="hidden" r:id="rId13"/>
    <sheet name="BC Giải ngân vốn 2025" sheetId="17" r:id="rId14"/>
    <sheet name="BC Giải ngân (Cả cao tốc)" sheetId="18" state="hidden" r:id="rId15"/>
  </sheets>
  <definedNames>
    <definedName name="_xlnm.Print_Area" localSheetId="13">'BC Giải ngân vốn 2025'!$A$1:$M$18</definedName>
    <definedName name="_xlnm.Print_Titles" localSheetId="2">'2021'!$5:$7</definedName>
    <definedName name="_xlnm.Print_Titles" localSheetId="14">'BC Giải ngân (Cả cao tốc)'!$7:$8</definedName>
    <definedName name="_xlnm.Print_Titles" localSheetId="13">'BC Giải ngân vốn 2025'!$5:$6</definedName>
    <definedName name="_xlnm.Print_Titles" localSheetId="4">'BTTW 2021, chuyen tiep BTDP '!$4:$6</definedName>
    <definedName name="_xlnm.Print_Titles" localSheetId="5">'KH 2021'!$5:$8</definedName>
    <definedName name="_xlnm.Print_Titles" localSheetId="8">'lan 2.2021'!$5:$8</definedName>
    <definedName name="_xlnm.Print_Titles" localSheetId="0">'lan 5'!$5:$7</definedName>
    <definedName name="_xlnm.Print_Titles" localSheetId="3">'Tong 2021'!$5:$8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17" l="1"/>
  <c r="I7" i="17"/>
  <c r="G7" i="17"/>
  <c r="F7" i="17"/>
  <c r="H18" i="17" l="1"/>
  <c r="L18" i="17" s="1"/>
  <c r="H17" i="17"/>
  <c r="L17" i="17" s="1"/>
  <c r="H16" i="17"/>
  <c r="L16" i="17" s="1"/>
  <c r="H15" i="17"/>
  <c r="L15" i="17" s="1"/>
  <c r="H14" i="17"/>
  <c r="L14" i="17" s="1"/>
  <c r="H11" i="17" l="1"/>
  <c r="L11" i="17" s="1"/>
  <c r="K19" i="18" l="1"/>
  <c r="G19" i="18"/>
  <c r="I19" i="18"/>
  <c r="F19" i="18"/>
  <c r="H20" i="18"/>
  <c r="H19" i="18" s="1"/>
  <c r="H18" i="18"/>
  <c r="I15" i="18"/>
  <c r="G15" i="18"/>
  <c r="F15" i="18"/>
  <c r="G10" i="18"/>
  <c r="I10" i="18"/>
  <c r="K10" i="18"/>
  <c r="H13" i="18"/>
  <c r="J13" i="18" s="1"/>
  <c r="H14" i="18"/>
  <c r="J14" i="18" s="1"/>
  <c r="I24" i="18"/>
  <c r="G24" i="18"/>
  <c r="H24" i="18" s="1"/>
  <c r="L24" i="18" s="1"/>
  <c r="H25" i="18"/>
  <c r="H23" i="18"/>
  <c r="L23" i="18" s="1"/>
  <c r="I22" i="18"/>
  <c r="H22" i="18"/>
  <c r="L22" i="18" s="1"/>
  <c r="K21" i="18"/>
  <c r="F21" i="18"/>
  <c r="H17" i="18"/>
  <c r="L17" i="18" s="1"/>
  <c r="K16" i="18"/>
  <c r="K15" i="18" s="1"/>
  <c r="H16" i="18"/>
  <c r="H12" i="18"/>
  <c r="J12" i="18" s="1"/>
  <c r="F11" i="18"/>
  <c r="F10" i="18" s="1"/>
  <c r="H15" i="18" l="1"/>
  <c r="J20" i="18"/>
  <c r="L20" i="18"/>
  <c r="L16" i="18"/>
  <c r="L19" i="18"/>
  <c r="J19" i="18"/>
  <c r="L18" i="18"/>
  <c r="J18" i="18"/>
  <c r="K9" i="18"/>
  <c r="F9" i="18"/>
  <c r="L14" i="18"/>
  <c r="L13" i="18"/>
  <c r="J24" i="18"/>
  <c r="I21" i="18"/>
  <c r="I9" i="18" s="1"/>
  <c r="H11" i="18"/>
  <c r="J11" i="18" s="1"/>
  <c r="J22" i="18"/>
  <c r="L12" i="18"/>
  <c r="J17" i="18"/>
  <c r="J23" i="18"/>
  <c r="J25" i="18"/>
  <c r="L25" i="18"/>
  <c r="H21" i="18"/>
  <c r="G21" i="18"/>
  <c r="G9" i="18" s="1"/>
  <c r="J16" i="18"/>
  <c r="J15" i="18"/>
  <c r="H10" i="18" l="1"/>
  <c r="H9" i="18" s="1"/>
  <c r="L9" i="18" s="1"/>
  <c r="L15" i="18"/>
  <c r="L11" i="18"/>
  <c r="L21" i="18"/>
  <c r="J21" i="18"/>
  <c r="J10" i="18" l="1"/>
  <c r="L10" i="18"/>
  <c r="J9" i="18"/>
  <c r="H12" i="17" l="1"/>
  <c r="J12" i="17" s="1"/>
  <c r="H10" i="17"/>
  <c r="J10" i="17" s="1"/>
  <c r="H8" i="17"/>
  <c r="H13" i="17"/>
  <c r="H9" i="17"/>
  <c r="J9" i="17" s="1"/>
  <c r="H7" i="17" l="1"/>
  <c r="J13" i="17"/>
  <c r="J8" i="17"/>
  <c r="J7" i="17" s="1"/>
  <c r="L10" i="17"/>
  <c r="L9" i="17"/>
  <c r="L12" i="17"/>
  <c r="L8" i="17"/>
  <c r="L13" i="17" l="1"/>
  <c r="C26" i="16"/>
  <c r="C22" i="16"/>
  <c r="C21" i="16" s="1"/>
  <c r="C18" i="16" s="1"/>
  <c r="C19" i="16"/>
  <c r="C16" i="16"/>
  <c r="C11" i="16" s="1"/>
  <c r="C8" i="16" s="1"/>
  <c r="D12" i="16"/>
  <c r="D13" i="16" s="1"/>
  <c r="D14" i="16" s="1"/>
  <c r="D15" i="16" s="1"/>
  <c r="C9" i="16"/>
  <c r="C11" i="15"/>
  <c r="C16" i="15"/>
  <c r="C22" i="15"/>
  <c r="C26" i="15"/>
  <c r="C19" i="15"/>
  <c r="D12" i="15"/>
  <c r="D13" i="15" s="1"/>
  <c r="D14" i="15" s="1"/>
  <c r="D15" i="15" s="1"/>
  <c r="C9" i="15"/>
  <c r="C21" i="15" l="1"/>
  <c r="C18" i="15" s="1"/>
  <c r="C28" i="16"/>
  <c r="C8" i="15"/>
  <c r="C28" i="15" l="1"/>
  <c r="L7" i="17"/>
  <c r="D12" i="14"/>
  <c r="D13" i="14" s="1"/>
  <c r="D14" i="14" s="1"/>
  <c r="D15" i="14" s="1"/>
  <c r="C17" i="14"/>
  <c r="C11" i="14"/>
  <c r="C9" i="14"/>
  <c r="C8" i="14" l="1"/>
  <c r="C19" i="14" s="1"/>
  <c r="C16" i="14"/>
  <c r="F10" i="13"/>
  <c r="F9" i="13" s="1"/>
  <c r="E10" i="13"/>
  <c r="E9" i="13" s="1"/>
  <c r="F13" i="13"/>
  <c r="E13" i="13"/>
  <c r="E12" i="13" s="1"/>
  <c r="F16" i="13"/>
  <c r="F18" i="13"/>
  <c r="D19" i="13"/>
  <c r="D18" i="13" s="1"/>
  <c r="D17" i="13"/>
  <c r="D16" i="13" s="1"/>
  <c r="D14" i="13"/>
  <c r="D13" i="13" s="1"/>
  <c r="C14" i="13"/>
  <c r="C17" i="13" s="1"/>
  <c r="C19" i="13" s="1"/>
  <c r="D11" i="13"/>
  <c r="D10" i="13" s="1"/>
  <c r="D9" i="13" s="1"/>
  <c r="F15" i="13" l="1"/>
  <c r="F12" i="13" s="1"/>
  <c r="D15" i="13"/>
  <c r="D12" i="13" s="1"/>
  <c r="D15" i="12"/>
  <c r="D10" i="12"/>
  <c r="D23" i="12"/>
  <c r="D24" i="12"/>
  <c r="D25" i="12"/>
  <c r="D26" i="12"/>
  <c r="D27" i="12"/>
  <c r="D28" i="12"/>
  <c r="D29" i="12"/>
  <c r="D30" i="12"/>
  <c r="D31" i="12"/>
  <c r="D32" i="12"/>
  <c r="D33" i="12"/>
  <c r="D34" i="12"/>
  <c r="D35" i="12"/>
  <c r="D36" i="12"/>
  <c r="D37" i="12"/>
  <c r="D38" i="12"/>
  <c r="D22" i="12"/>
  <c r="D17" i="12"/>
  <c r="D19" i="12"/>
  <c r="C14" i="12"/>
  <c r="E13" i="12"/>
  <c r="K12" i="12"/>
  <c r="J12" i="12"/>
  <c r="J13" i="12" s="1"/>
  <c r="H12" i="12"/>
  <c r="H10" i="12" s="1"/>
  <c r="E12" i="12"/>
  <c r="E10" i="12" s="1"/>
  <c r="J11" i="12"/>
  <c r="I11" i="12"/>
  <c r="F11" i="12"/>
  <c r="G10" i="12"/>
  <c r="E34" i="11"/>
  <c r="E32" i="11"/>
  <c r="E30" i="11"/>
  <c r="E29" i="11" s="1"/>
  <c r="G29" i="11"/>
  <c r="F29" i="11"/>
  <c r="D27" i="11"/>
  <c r="E25" i="11"/>
  <c r="E23" i="11" s="1"/>
  <c r="K24" i="11"/>
  <c r="G23" i="11"/>
  <c r="F23" i="11"/>
  <c r="D23" i="11"/>
  <c r="E22" i="11"/>
  <c r="C22" i="11"/>
  <c r="E20" i="11"/>
  <c r="E19" i="11"/>
  <c r="K18" i="11"/>
  <c r="J18" i="11"/>
  <c r="J19" i="11" s="1"/>
  <c r="J22" i="11" s="1"/>
  <c r="J25" i="11" s="1"/>
  <c r="E18" i="11"/>
  <c r="E17" i="11"/>
  <c r="E16" i="11"/>
  <c r="H15" i="11"/>
  <c r="H16" i="11" s="1"/>
  <c r="H17" i="11" s="1"/>
  <c r="H18" i="11" s="1"/>
  <c r="H24" i="11" s="1"/>
  <c r="E15" i="11"/>
  <c r="K14" i="11"/>
  <c r="F14" i="11"/>
  <c r="F13" i="11"/>
  <c r="G12" i="11"/>
  <c r="D12" i="11"/>
  <c r="K10" i="11"/>
  <c r="H10" i="11"/>
  <c r="E10" i="11"/>
  <c r="E9" i="11" s="1"/>
  <c r="G9" i="11"/>
  <c r="F9" i="11"/>
  <c r="D9" i="11"/>
  <c r="J18" i="7"/>
  <c r="J19" i="7" s="1"/>
  <c r="J22" i="7" s="1"/>
  <c r="J25" i="7" s="1"/>
  <c r="C24" i="10"/>
  <c r="C6" i="10"/>
  <c r="F12" i="11" l="1"/>
  <c r="F35" i="11" s="1"/>
  <c r="D35" i="11"/>
  <c r="D21" i="12"/>
  <c r="D9" i="12"/>
  <c r="G35" i="11"/>
  <c r="E12" i="11"/>
  <c r="E35" i="11" s="1"/>
  <c r="F10" i="12"/>
  <c r="F13" i="7"/>
  <c r="F14" i="7"/>
  <c r="H15" i="7"/>
  <c r="E20" i="7"/>
  <c r="E34" i="7"/>
  <c r="E22" i="7"/>
  <c r="C22" i="7"/>
  <c r="L26" i="8" l="1"/>
  <c r="F12" i="7" l="1"/>
  <c r="G12" i="7"/>
  <c r="D12" i="7"/>
  <c r="E32" i="7"/>
  <c r="D33" i="8" l="1"/>
  <c r="D66" i="8"/>
  <c r="C43" i="8"/>
  <c r="D64" i="8"/>
  <c r="D30" i="8"/>
  <c r="D29" i="8" s="1"/>
  <c r="D28" i="8"/>
  <c r="D26" i="8"/>
  <c r="D24" i="8"/>
  <c r="D23" i="8"/>
  <c r="D22" i="8"/>
  <c r="D12" i="8"/>
  <c r="D60" i="8"/>
  <c r="D54" i="8"/>
  <c r="D50" i="8"/>
  <c r="F47" i="8"/>
  <c r="D45" i="8"/>
  <c r="D38" i="8"/>
  <c r="D44" i="8" l="1"/>
  <c r="D37" i="8" s="1"/>
  <c r="C46" i="9"/>
  <c r="C43" i="9" s="1"/>
  <c r="C37" i="9"/>
  <c r="C31" i="9"/>
  <c r="C27" i="9"/>
  <c r="E24" i="9"/>
  <c r="C22" i="9"/>
  <c r="C15" i="9"/>
  <c r="C7" i="9"/>
  <c r="C6" i="9" s="1"/>
  <c r="F32" i="8"/>
  <c r="H31" i="8"/>
  <c r="G31" i="8"/>
  <c r="E29" i="8"/>
  <c r="F27" i="8"/>
  <c r="J26" i="8"/>
  <c r="H25" i="8"/>
  <c r="G25" i="8"/>
  <c r="E25" i="8"/>
  <c r="F21" i="8"/>
  <c r="J20" i="8"/>
  <c r="F20" i="8"/>
  <c r="D20" i="8" s="1"/>
  <c r="F19" i="8"/>
  <c r="D19" i="8" s="1"/>
  <c r="F18" i="8"/>
  <c r="D18" i="8" s="1"/>
  <c r="I17" i="8"/>
  <c r="I18" i="8" s="1"/>
  <c r="I19" i="8" s="1"/>
  <c r="I20" i="8" s="1"/>
  <c r="I26" i="8" s="1"/>
  <c r="F17" i="8"/>
  <c r="D17" i="8" s="1"/>
  <c r="F16" i="8"/>
  <c r="D16" i="8" s="1"/>
  <c r="J15" i="8"/>
  <c r="F15" i="8"/>
  <c r="D15" i="8" s="1"/>
  <c r="F14" i="8"/>
  <c r="H13" i="8"/>
  <c r="G13" i="8"/>
  <c r="E13" i="8"/>
  <c r="J11" i="8"/>
  <c r="I11" i="8"/>
  <c r="F11" i="8"/>
  <c r="H10" i="8"/>
  <c r="G10" i="8"/>
  <c r="E10" i="8"/>
  <c r="G74" i="8" l="1"/>
  <c r="C21" i="9"/>
  <c r="C14" i="9" s="1"/>
  <c r="F31" i="8"/>
  <c r="D32" i="8"/>
  <c r="D31" i="8" s="1"/>
  <c r="F25" i="8"/>
  <c r="D27" i="8"/>
  <c r="D25" i="8" s="1"/>
  <c r="F13" i="8"/>
  <c r="D14" i="8"/>
  <c r="D13" i="8" s="1"/>
  <c r="F10" i="8"/>
  <c r="D11" i="8"/>
  <c r="D10" i="8" s="1"/>
  <c r="E74" i="8"/>
  <c r="H74" i="8"/>
  <c r="C47" i="9"/>
  <c r="F9" i="7"/>
  <c r="G9" i="7"/>
  <c r="D9" i="7"/>
  <c r="F23" i="7"/>
  <c r="G23" i="7"/>
  <c r="D23" i="7"/>
  <c r="D27" i="7"/>
  <c r="F29" i="7"/>
  <c r="G29" i="7"/>
  <c r="E30" i="7"/>
  <c r="E29" i="7" s="1"/>
  <c r="E25" i="7"/>
  <c r="E23" i="7" s="1"/>
  <c r="E19" i="7"/>
  <c r="K24" i="7"/>
  <c r="K18" i="7"/>
  <c r="E18" i="7"/>
  <c r="E17" i="7"/>
  <c r="E16" i="7"/>
  <c r="H16" i="7"/>
  <c r="H17" i="7" s="1"/>
  <c r="H18" i="7" s="1"/>
  <c r="H24" i="7" s="1"/>
  <c r="E15" i="7"/>
  <c r="K14" i="7"/>
  <c r="K10" i="7"/>
  <c r="H10" i="7"/>
  <c r="E10" i="7"/>
  <c r="E9" i="7" s="1"/>
  <c r="D9" i="8" l="1"/>
  <c r="D74" i="8" s="1"/>
  <c r="F74" i="8"/>
  <c r="E12" i="7"/>
  <c r="E35" i="7" s="1"/>
  <c r="G35" i="7"/>
  <c r="F35" i="7"/>
  <c r="D35" i="7"/>
  <c r="E10" i="6"/>
  <c r="F10" i="6"/>
  <c r="H19" i="6"/>
  <c r="E18" i="6"/>
  <c r="F18" i="6"/>
  <c r="D18" i="6"/>
  <c r="H9" i="6"/>
  <c r="E8" i="6"/>
  <c r="F8" i="6"/>
  <c r="D8" i="6"/>
  <c r="G9" i="6"/>
  <c r="D9" i="6"/>
  <c r="H17" i="6"/>
  <c r="D17" i="6"/>
  <c r="D16" i="6"/>
  <c r="D15" i="6"/>
  <c r="G14" i="6"/>
  <c r="G15" i="6" s="1"/>
  <c r="G16" i="6" s="1"/>
  <c r="G17" i="6" s="1"/>
  <c r="G19" i="6" s="1"/>
  <c r="D14" i="6"/>
  <c r="H12" i="6"/>
  <c r="D12" i="6"/>
  <c r="D13" i="6"/>
  <c r="D11" i="6"/>
  <c r="D10" i="6" l="1"/>
  <c r="D20" i="6" s="1"/>
  <c r="F20" i="6"/>
  <c r="E20" i="6"/>
  <c r="D29" i="5"/>
  <c r="F29" i="5"/>
  <c r="E29" i="5"/>
  <c r="G30" i="5"/>
  <c r="G29" i="5" s="1"/>
  <c r="E28" i="5"/>
  <c r="D24" i="5"/>
  <c r="G23" i="5"/>
  <c r="E23" i="5"/>
  <c r="D22" i="5"/>
  <c r="D21" i="5"/>
  <c r="G20" i="5"/>
  <c r="E20" i="5"/>
  <c r="D20" i="5"/>
  <c r="D19" i="5"/>
  <c r="G18" i="5"/>
  <c r="E18" i="5"/>
  <c r="G17" i="5"/>
  <c r="G16" i="5"/>
  <c r="F14" i="5"/>
  <c r="E14" i="5"/>
  <c r="D14" i="5"/>
  <c r="G13" i="5"/>
  <c r="G12" i="5" s="1"/>
  <c r="F12" i="5"/>
  <c r="E12" i="5"/>
  <c r="D12" i="5"/>
  <c r="G11" i="5"/>
  <c r="G10" i="5"/>
  <c r="D9" i="5"/>
  <c r="D8" i="5" s="1"/>
  <c r="F8" i="5"/>
  <c r="E8" i="5"/>
  <c r="D18" i="5" l="1"/>
  <c r="G9" i="5"/>
  <c r="G14" i="5"/>
  <c r="D23" i="5"/>
  <c r="D25" i="5" s="1"/>
  <c r="G8" i="5"/>
  <c r="E25" i="5"/>
  <c r="E14" i="4"/>
  <c r="F14" i="4"/>
  <c r="D14" i="4"/>
  <c r="E8" i="4"/>
  <c r="F8" i="4"/>
  <c r="G17" i="4"/>
  <c r="G13" i="4"/>
  <c r="G12" i="4" s="1"/>
  <c r="G16" i="4"/>
  <c r="D9" i="4"/>
  <c r="G9" i="4" s="1"/>
  <c r="E28" i="4"/>
  <c r="D24" i="4"/>
  <c r="G23" i="4"/>
  <c r="E23" i="4"/>
  <c r="D23" i="4" s="1"/>
  <c r="D22" i="4"/>
  <c r="D21" i="4"/>
  <c r="G20" i="4"/>
  <c r="E20" i="4"/>
  <c r="D19" i="4"/>
  <c r="G18" i="4"/>
  <c r="E18" i="4"/>
  <c r="F12" i="4"/>
  <c r="E12" i="4"/>
  <c r="D12" i="4"/>
  <c r="G11" i="4"/>
  <c r="G10" i="4"/>
  <c r="D20" i="4" l="1"/>
  <c r="G14" i="4"/>
  <c r="G25" i="5"/>
  <c r="G8" i="4"/>
  <c r="D18" i="4"/>
  <c r="D8" i="4"/>
  <c r="E25" i="4"/>
  <c r="G25" i="4"/>
  <c r="D25" i="4" l="1"/>
</calcChain>
</file>

<file path=xl/sharedStrings.xml><?xml version="1.0" encoding="utf-8"?>
<sst xmlns="http://schemas.openxmlformats.org/spreadsheetml/2006/main" count="1177" uniqueCount="323">
  <si>
    <t>STT</t>
  </si>
  <si>
    <t>Phụ lục:</t>
  </si>
  <si>
    <t>Tên công trình, dự án</t>
  </si>
  <si>
    <t>ĐVT: triệu đồng</t>
  </si>
  <si>
    <t>Tiến độ giải ngân</t>
  </si>
  <si>
    <t>Nút giao Phan Chu Trinh</t>
  </si>
  <si>
    <t>Dự án đầu tư sửa chữa, nâng cấp đoạn Lộc Bảo - Lộc Bắc (từ Km132+420 - Km134+920) và đoạn Con Ó - Đạ Tẻh (từ Km167+220 - Km175+270) thuộc đường tỉnh ĐT.725</t>
  </si>
  <si>
    <t>Dự án nâng cấp, sửa chữa đường ĐH.412 – ĐH.413</t>
  </si>
  <si>
    <t>Dự án nâng cấp đường B’Sa – Đạ P’Loa (quy hoạch là đường ĐT.721).</t>
  </si>
  <si>
    <t>Đường gom cao tốc Liên Khương - Prenn</t>
  </si>
  <si>
    <t>Dự án đầu tư xây dựng 03 cầu trên tuyến đường ĐH.412 - ĐH.413</t>
  </si>
  <si>
    <t>Dự án đầu tư xây dựng cầu Bà Trung, Bà Bống trên đường ĐT.729</t>
  </si>
  <si>
    <t>Dự án đầu tư sửa chữa nâng cấp đoạn Tân Rai - Lộc Bảo (từ Km108+796 - Km132+796) đường ĐT.725</t>
  </si>
  <si>
    <t xml:space="preserve">Nguồn Sử dụng đất </t>
  </si>
  <si>
    <t>Nguồn NSTT</t>
  </si>
  <si>
    <t>Nguồn XSKT</t>
  </si>
  <si>
    <t>Dự án đầu tư nâng cấp đường ĐT.724 và xây dựng 03 cầu, thông tuyến đường ĐT.721, tỉnh Lâm Đồng (giai đoạn 1)</t>
  </si>
  <si>
    <t>Nguồn TPCP địa phương</t>
  </si>
  <si>
    <t>Dự án nâng cấp, cải tạo đường tỉnh ĐT.725 đoạn Di Linh - Bảo Lâm</t>
  </si>
  <si>
    <t>Nguồn TPCP Trung ương</t>
  </si>
  <si>
    <t>Dự án xây dựng QL.27 đoạn tránh sân bay Liên Khương</t>
  </si>
  <si>
    <t>I</t>
  </si>
  <si>
    <t>II</t>
  </si>
  <si>
    <t>III</t>
  </si>
  <si>
    <t>IV</t>
  </si>
  <si>
    <t>TỔNG CỘNG</t>
  </si>
  <si>
    <t>Trong Quý II/2020</t>
  </si>
  <si>
    <t>Trong Quý III/2020</t>
  </si>
  <si>
    <t>Trong Quý IV/2020</t>
  </si>
  <si>
    <t>Đơn vị điều hành DA</t>
  </si>
  <si>
    <t>Pháp lý</t>
  </si>
  <si>
    <t>Nhiệm vụ</t>
  </si>
  <si>
    <t>Ban QLDA ĐTXD CTGT Lâm Đồng</t>
  </si>
  <si>
    <t>Ban QLBTĐB</t>
  </si>
  <si>
    <t xml:space="preserve">Tiểu dự án GPMB các cầu dân sinh trên địa bàn tỉnh Lâm Đồng </t>
  </si>
  <si>
    <t>4=5+6</t>
  </si>
  <si>
    <t>V</t>
  </si>
  <si>
    <t>VI</t>
  </si>
  <si>
    <t>VII</t>
  </si>
  <si>
    <t>Nguồn ATGT</t>
  </si>
  <si>
    <t>Văn bản số 318/UBND-KH ngày 15/01/2020 của UBND tỉnh LĐ</t>
  </si>
  <si>
    <t>Xử lý điểm đen, điểm tiềm ẩn tai nạn giao thông</t>
  </si>
  <si>
    <t xml:space="preserve">QĐ số 2544/QĐ-UBND ngày 07/12/2019 của UBND tỉnh </t>
  </si>
  <si>
    <t>Hoàn thành DA trong năm 2020</t>
  </si>
  <si>
    <t>Thanh toán nợ đọng XDCB</t>
  </si>
  <si>
    <t>Triển khai DA trong năm 2020</t>
  </si>
  <si>
    <t>Kế hoạch năm 2020</t>
  </si>
  <si>
    <t>QĐ số 2541/QĐ-BGTVT ngày 31/12/2019 của Bộ GTVT</t>
  </si>
  <si>
    <t>Đang đề xuất kéo dài vốn</t>
  </si>
  <si>
    <t>Đường vành đai thành phố Đà Lạt và cơ sở hạ tầng khu dân cư</t>
  </si>
  <si>
    <t>Nguồn SDĐ</t>
  </si>
  <si>
    <t xml:space="preserve">Thông báo số 11/TB-KHĐT ngày 08/5/2020 của Sở KH &amp; ĐT Lâm Đồng </t>
  </si>
  <si>
    <t>Bổ sung theo Nghị quyết 170/NQ-HĐND ngày 27/4/2020</t>
  </si>
  <si>
    <t>QĐ số 806/QĐ-UBND ngày 06/5/2020 của UBND tỉnh Lâm Đồng</t>
  </si>
  <si>
    <t>Thực hiện các giải pháp chống ùn tắc giao thông trên địa bàn thành phố Đà Lạt</t>
  </si>
  <si>
    <t>KH vốn điều chỉnh giảm</t>
  </si>
  <si>
    <t>KH vốn bổ sung</t>
  </si>
  <si>
    <t>Tổng KH 2020 sau điều chỉnh</t>
  </si>
  <si>
    <t>Lập quy hoạch các bãi đỗ xe đầu đèo Prenn, khu vực ngã ba Đarahoa</t>
  </si>
  <si>
    <t>KH vốn đã được giao</t>
  </si>
  <si>
    <t>7=4+5+6</t>
  </si>
  <si>
    <t>DA chuẩn bị đầu tư</t>
  </si>
  <si>
    <t>DANH MỤC CÁC CÔNG TRÌNH, DỰ ÁN THUỘC KẾ HOẠCH VỐN NĂM 2020 (lần 5)</t>
  </si>
  <si>
    <t xml:space="preserve">QĐ số 2664/QĐ-UBND ngày 20/11/2020 của UBND tỉnh Lâm Đồng </t>
  </si>
  <si>
    <t>Cải tạo nút giao thông Trần Phú - Hoàng Văn Thụ - Trần Lê - 3/2</t>
  </si>
  <si>
    <t>DA khởi công năm 2020</t>
  </si>
  <si>
    <t>Dự án đường ĐT.723 đoạn Đà Lạt - Đạ Cháy</t>
  </si>
  <si>
    <t>Thông báo số 815/TB-STC ngày 19/11/2020 của Sở Tài chính tỉnh Lâm Đồng</t>
  </si>
  <si>
    <t>(Kèm theo công văn số 1743  /SGTVT-KH ngày 25 /11/2020 của Sở GTVT Lâm Đồng)</t>
  </si>
  <si>
    <t>DA đang triển khai</t>
  </si>
  <si>
    <t>CV số 11995/BGTVT-KHĐT ngày 27/11/2020 của Bộ GTVT</t>
  </si>
  <si>
    <t>(Kèm theo công văn số        /SGTVT-KH ngày       /12/2020 của Sở GTVT Lâm Đồng)</t>
  </si>
  <si>
    <t>DANH MỤC CÔNG TRÌNH, DỰ ÁN THUỘC KẾ HOẠCH VỐN NĂM 2020 (lần 6)</t>
  </si>
  <si>
    <t>DANH MỤC CÁC CÔNG TRÌNH, DỰ ÁN DỰ KIẾN KẾ HOẠCH VỐN NĂM 2021</t>
  </si>
  <si>
    <t>Kế hoạch năm 2021</t>
  </si>
  <si>
    <t xml:space="preserve">Thông báo số 43/TB-KHĐT ngày 10/12/2020 của Sở KH &amp; ĐT Lâm Đồng </t>
  </si>
  <si>
    <t>Hoàn thành DA trong năm 2021</t>
  </si>
  <si>
    <t>Triển khai DA trong năm 2021</t>
  </si>
  <si>
    <t>Đường vành đai thành phố Đà Lạt và cơ sở hạ tầng các khu dân cư</t>
  </si>
  <si>
    <t>Khởi công DA trong năm 2021</t>
  </si>
  <si>
    <t>Nguồn Ngân sách tập trung</t>
  </si>
  <si>
    <t>(Kèm theo công văn số 1892 /SGTVT-KH ngày 23/12/2020 của Sở GTVT Lâm Đồng)</t>
  </si>
  <si>
    <t>Lần 1</t>
  </si>
  <si>
    <t>Lần 2</t>
  </si>
  <si>
    <t>Tổng</t>
  </si>
  <si>
    <t>Dự án xây dựng cầu Mỏ Vẹt</t>
  </si>
  <si>
    <t>Dự án nâng cấp, mở rộng tuyến đường nối giữa xã Đạ K'Nàng, huyện Đam Rông với xã Phúc Thọ, huyện Lâm Hà</t>
  </si>
  <si>
    <t>QĐ số 2543/QĐ-BGTVT ngày 31/12/2020 của Bộ GTVT</t>
  </si>
  <si>
    <t>Nguồn TPCP trung ương</t>
  </si>
  <si>
    <t>5=6+7</t>
  </si>
  <si>
    <t>Kế hoạch vốn năm 2019, 2020 đề xuất chuyển qua năm 2021</t>
  </si>
  <si>
    <t>Đề xuất tại CV số 208/SGTVT-KH ngày 23/02/2021 của Sở GTVT</t>
  </si>
  <si>
    <t>Đề xuất tại CV số 229/SGTVT-KH ngày 26/02/2021 của Sở GTVT</t>
  </si>
  <si>
    <t>THÔNG BÁO KẾ HOẠCH CÁC NGUỒN VỐN NĂM 2021 CỦA SỞ GIAO THÔNG VẬN TẢI LÂM ĐỒNG</t>
  </si>
  <si>
    <t>A</t>
  </si>
  <si>
    <t>Nguồn vốn XDCB</t>
  </si>
  <si>
    <t>B</t>
  </si>
  <si>
    <t>Nguồn dự toán ngân sách</t>
  </si>
  <si>
    <t>CHI TIẾT DÖÏ AÙN ÑÖÔÏC GIAO KEÁ HOAÏCH VOÁN NAÊM 2021</t>
  </si>
  <si>
    <t>(Đính keøm vaên baûn soá:            /SGTVT-KH ngaøy         thaùng         naêm 2021)</t>
  </si>
  <si>
    <t>TEÂN DÖÏ AÙN</t>
  </si>
  <si>
    <t>KH giao 2021 
( Bao goàm nguoàn voán 2020 chuyeån sang)</t>
  </si>
  <si>
    <t>Ñôn vò ñieàu
 haønh DA</t>
  </si>
  <si>
    <t>QUYÕ ÑÒA PHÖÔNG</t>
  </si>
  <si>
    <t>-</t>
  </si>
  <si>
    <t>Sửa chữa mới đường ĐT.725 đoạn Km39+690-Km40+130
 (Chợ Tân Hà, huyện Lâm Hà)</t>
  </si>
  <si>
    <t>Sửa chữa hư hỏng nền, mặt đường đoạn Km0-Km1;Km3-Km4
;Km5+550-Km8 và thay thế biển báo, trụ hộ lan mềm bị thấp đường ĐT.722, thành phố Đà Lạt</t>
  </si>
  <si>
    <t>Tăng cường hệ thống an toàn giao thông đèo Tà Nung,
 thành phố Đà Lạt</t>
  </si>
  <si>
    <t>Sửa chữa cục bộ ổ gà, sình lún, thảm bê tông nhựa nóng đoạn
 từ Lăng Nguyễn Hữu Hào đến đầu đường ĐT.725</t>
  </si>
  <si>
    <t>Khắc phục, sửa chữa hư hỏng, đảm bảo giao thông đèo Prenn do ảnh hưởng cơn bão số 5</t>
  </si>
  <si>
    <t>Sửa chữa cầu Phước Cát</t>
  </si>
  <si>
    <t>Tăng cường an toàn giao thông trên toàn tuyến ĐT.721 theo QCVN 41:2019/BGTVT</t>
  </si>
  <si>
    <t>Bảo dưỡng thường xuyên</t>
  </si>
  <si>
    <t>QL 27 (Đấu thầu)</t>
  </si>
  <si>
    <t>QL 55 (Đấu thầu)</t>
  </si>
  <si>
    <t>Quốc lộ 28B (Đấu Thầu)</t>
  </si>
  <si>
    <t>QL.27C (Đấu thầu)</t>
  </si>
  <si>
    <t>QL.20 đoạn Km0-Km10 +760 (đèo Mimosa) ( Đấu thầu)</t>
  </si>
  <si>
    <t>Sửa chữa định kỳ</t>
  </si>
  <si>
    <t>Sửa chữa  QL.27</t>
  </si>
  <si>
    <t>Söûa chöõa neàn, maët ñöôøng, gia coá leà ñoaïn Km125-Km137,QL.27</t>
  </si>
  <si>
    <t>Söûa chöõa hö hoûng neàn, maët ñöôøng ñoaïn Km165+560-Km167+660,QL.27</t>
  </si>
  <si>
    <t>Sửa chữa nền, mặt đường, thảm BTN vaø  gia coá, sửa chữa hệ thống thoaùt nước caùc ñoaïn Km158+483-Km158+705, Km167+660-Km170, Km170+700-Km171, QL.27</t>
  </si>
  <si>
    <t>Söûa chöõa neàn, maët ñöôøng, thaûm BTN vaø gia coá, söûa chöõa heä thoáng thoaùt nöôùc caùc ñoaïn Km101+400-Km103+000 vaø Km137+000-Km139+500, QL.27</t>
  </si>
  <si>
    <t>Sửa chữa  QL.55</t>
  </si>
  <si>
    <t>Söûa chöõa cuïc boä neàn, maët ñöôøng ñoaïn Km222+930-Km225+930,QL.55</t>
  </si>
  <si>
    <t>Söûa chöõa hö hoûng neàn, maët ñöôøng, heä thoáng thoaùt nöôùc ñoaïn Km227-Km229+140, QL.55</t>
  </si>
  <si>
    <t>Söûa chöõa cuïc boä neàn, maët ñöôøng vaø gia coá söûa chöõa, heâ thoáng thoaùt nöôùc ñoaïn Km209-Km215, QL.55</t>
  </si>
  <si>
    <t>Quoác loä 27C</t>
  </si>
  <si>
    <t>Söûa chöõa cuïc boä neàn, maët ñöôøng Km75+500-Km79, QL.27C</t>
  </si>
  <si>
    <t>Söûa chöõa neàn, maët ñöôøng , thaûm BTNN ñoaïn Km68-Km71+700,QL.27C</t>
  </si>
  <si>
    <t>Söûa chöõa neàn, maët ñöôøng vaø thaûm BTN ñoaïn Km117- Km120+830 vaø nuùt giao thoâng voøng xoay Traïi Maùt</t>
  </si>
  <si>
    <t>Söûa chöõa neàn, maët ñöôøng vaaø thaûm BTN caùc ñoaïn Km75+012-Km75+500,Km79+000-Km80+300;Km81+200-Km81+600;Km82+500-Km82+700;Km83+350-Km83+770;Km84+080-Km84+200,QL.27C</t>
  </si>
  <si>
    <t>Söûa chöõa cuïc boä neàn, maët ñöôøng vaø thaûm BTN ñoaïn Km65+453-Km68+00, QL.27C</t>
  </si>
  <si>
    <t>Quoác loä 28B</t>
  </si>
  <si>
    <t>Söûa chöõa cuïc boä neàn, maët ñöôøng ñoaïn Km67+700-Km69, QL.28B</t>
  </si>
  <si>
    <t>Söûa chöõa cuïc boä neàn, maët ñöôøng, heä thoáng thoaùt nöôùc ñoaïn Km54+000-Km57+000, QL.28B</t>
  </si>
  <si>
    <t>Söûa chöõa cuïc boä neàn, maët ñöôøng vaaø gia coá, söûa chöõa heä thoáng thoaùt nöôùc ñoaïn Km57-Km61,QL.28B</t>
  </si>
  <si>
    <t>QUOÁC LOÄ 20 (ÑOAÏN MIMOSA)</t>
  </si>
  <si>
    <t>Söûa chöõa neàn, maët ñöôøng Quoác loä 20 ñoaïn ñeøo Mimosa Km0-Km10+796, tænh Laâm Ñoàng</t>
  </si>
  <si>
    <t>NGUỒN DỰ TOAÙN NGAÂN SAÙCH</t>
  </si>
  <si>
    <t>Kinh phí xử lyù ñieåm ñen, ñieåm tieàn aån tai naïn giao thoâng</t>
  </si>
  <si>
    <t>Kinh phí tổ chức thi tuyển: Đề án chống ùn tắc giao thông Thành phố Đà Lạt</t>
  </si>
  <si>
    <t>Toång soá</t>
  </si>
  <si>
    <t>C</t>
  </si>
  <si>
    <t>Nguồn vốn BTĐB Trung ương</t>
  </si>
  <si>
    <t>D</t>
  </si>
  <si>
    <t>Nguồn Quỹ BTĐB địa phương</t>
  </si>
  <si>
    <t>Kế hoạch vốn</t>
  </si>
  <si>
    <t>Sửa chữa QL.27</t>
  </si>
  <si>
    <t>Sửa chữa QL.55</t>
  </si>
  <si>
    <t>Sửa chữa hư hỏng nền, mặt đường đoạn Km0-Km1; Km3-Km4; Km5+550-Km8 và thay thế biển báo, trụ hộ lan mềm bị thấp đường ĐT.722, thành phố Đà Lạt</t>
  </si>
  <si>
    <t>Quốc lộ 20 (đèo Mimosa)</t>
  </si>
  <si>
    <t>QL.20 đoạn Km0 - Km10 + 760 (đèo Mimosa) (Đấu thầu)</t>
  </si>
  <si>
    <t>Dự án xây dựng tuyến đường ĐT.729 kết nối tỉnh Lâm Đồng với tỉnh Bình Thuận và tuyến đường ĐT.722 kết nối tỉnh Lâm Đồng với tỉnh Đắk Lắk</t>
  </si>
  <si>
    <t>QĐ số 826/QĐ-UBND ngày 31/3/2021 của UBND tỉnh LĐ</t>
  </si>
  <si>
    <t>Chuẩn bị đầu tư năm 2021</t>
  </si>
  <si>
    <t>Nguồn Ngân sách Trung ương</t>
  </si>
  <si>
    <t>Thống nhất chuyển số dư năm 2020 qua 2021 theo VB số 643/STC-ĐT ngày 02/4/2021 của Sở Tài chính</t>
  </si>
  <si>
    <t>1080+150</t>
  </si>
  <si>
    <t>1080 từ năm 2020 chuyển qua theo VB số 643/STC-ĐT ngày 02/4/2021 của Sở Tài chính</t>
  </si>
  <si>
    <t>150 được giao năm 2021</t>
  </si>
  <si>
    <t>Kinh phí xử lý điểm đen, điểm tiềm ẩn tai nạn giao thông</t>
  </si>
  <si>
    <t>(Kèm theo công văn số        /SGTVT-KH ngày      /4/2021 của Sở GTVT Lâm Đồng)</t>
  </si>
  <si>
    <t>DANH MỤC CÁC CÔNG TRÌNH, DỰ ÁN ĐƯỢC GIAO KẾ HOẠCH VỐN NĂM 2021 (lần 2)</t>
  </si>
  <si>
    <t>QĐ số 886/QĐ-UBND ngày 06/4/2021 của UBND tỉnh LĐ</t>
  </si>
  <si>
    <t>Dự án đầu tư xây dựng đường nối đô thị Thạnh Mỹ - Liên Nghĩa</t>
  </si>
  <si>
    <t>Nguồn dự toán NSNN</t>
  </si>
  <si>
    <t>Quy hoạch chi tiết xây dựng tỷ lệ 1/500 bãi đậu xe đầu đèo Prenn; Quy hoạch chi tiết xây dựng tỷ lệ 1/500 bãi đậu xe khu vực ngã ba Đarahoa, huyện Lạc Dương</t>
  </si>
  <si>
    <t>QĐ số 956/QĐ-UBND ngày 16/4/2021 của UBND tỉnh LĐ</t>
  </si>
  <si>
    <t>KH vốn từ năm 2020 chuyển qua theo VB số 643/STC-ĐT ngày 02/4/2021 của Sở Tài chính</t>
  </si>
  <si>
    <t xml:space="preserve">KH giao 2021 
</t>
  </si>
  <si>
    <t>Sửa chữa hư hỏng nền mặt đường đoạn Km0-K1,Km3-Km4,Km5+550-Km8 của đường ĐT.722 và thay thế biển báo, thay thế trụ hộ lan mềm thấp</t>
  </si>
  <si>
    <t>Sửa chữa hư hỏng nền mặt đường đoạn Km8+760 - Km11+700 của đường ĐT.722</t>
  </si>
  <si>
    <t>Sửa chữa cục bộ ổ gà, sình lún, thảm BTNN 7cm đoạn Km17-Km20 và cải tạo hệ thống rãnh dọc của đường ĐT.725</t>
  </si>
  <si>
    <t>Sửa chữa cục bộ ổ gà, sình lún, thảm BTNN 5cm đoạn Km22+400-Km25,Km30-Km31 của đường ĐT.725</t>
  </si>
  <si>
    <t>Tăng cường hệ thống an toàn giao thông đèo Tà Nung, thành phố Đạt</t>
  </si>
  <si>
    <t>Sửa chữa cục bộ ổ gà, sình lún, thảm BTNN 7cm đoạn từ Lăng Nguyễn Hữu Hào đến đầu tuyến ĐT.725</t>
  </si>
  <si>
    <t>Khắc phục, sửa chữa hư hỏng, đảm bảo giao thông đèo Prenn do ảnh hưởng của cơn bão số 5</t>
  </si>
  <si>
    <t>Sửa chữa ( bảo trì) cầu Phước Cát</t>
  </si>
  <si>
    <t>Tăng cường an toàn giao thông trên toàn tuyến đường ĐT.721 theo QCVN41:2019/BGTVT</t>
  </si>
  <si>
    <t>Sửa chữa mới đường ĐT.725 đoạn Km39+690-Km40+130( Chợ Tân Hà - huyện Lâm Hà)</t>
  </si>
  <si>
    <t>Sửa chữa cục bộ mặt đường, sửa chữa gia cố lề (2x1m) và thảm BTNN 7cm toàn tuyến đoạn Km13+400-Km17, cải tạo hệ thống rãnh dọc 2 bên ĐT.725</t>
  </si>
  <si>
    <t>Sửa chữa cục bộ mặt đường và tăng cường an toàn giao thông đoạn Km24+500-Km27</t>
  </si>
  <si>
    <t>Sửa chữa cục bộ mặt đường, sửa chữa gia cố lề (2x1m) và thảm BTNN 7cm toàn tuyến đoạn Km27-Km30, cải tạo hệ thống rãnh dọc 2 bên ĐT.725</t>
  </si>
  <si>
    <t>Sửa chữa cục bộ mặt đường, sửa chữa gia cố lề (2x1m) và thảm BTNN 7cm toàn tuyến đoạn Km41+400-Km44, cải tạo hệ thống rãnh dọc 2 bên ĐT.725</t>
  </si>
  <si>
    <t>Tăng cường đảm bảo an toàn giao thông đèo Penn và nút giao chân đèo Prenn với đường cao tốc</t>
  </si>
  <si>
    <t>Bảo dưỡng thường xuyên đường tỉnh</t>
  </si>
  <si>
    <t>Thuê phần mề  quản lý tài sản đường bộ</t>
  </si>
  <si>
    <t>Thông báo số 24/TB-KHĐT ngày 08/4/2021</t>
  </si>
  <si>
    <t>Pháp lý (lần 1)</t>
  </si>
  <si>
    <t>Pháp lý (lần 2)</t>
  </si>
  <si>
    <t>Chuyển số dư</t>
  </si>
  <si>
    <t>Nguồn Xổ số kiến thiết</t>
  </si>
  <si>
    <t>Thuê phần mềm quản lý tài sản đường bộ</t>
  </si>
  <si>
    <t>THÔNG BÁO KẾ HOẠCH CÁC NGUỒN VỐN NĂM 2021 CỦA SỞ GIAO THÔNG VẬN TẢI LÂM ĐỒNG (lần 2)</t>
  </si>
  <si>
    <t>Tăng cường hệ thống an toàn giao thông đèo Tà Nung, thành phố Đà Lạt</t>
  </si>
  <si>
    <t>Sửa chữa (bảo trì) cầu Phước Cát</t>
  </si>
  <si>
    <t>Tăng cường đảm bảo an toàn giao thông đèo Prenn và nút giao chân đèo Prenn với đường cao tốc</t>
  </si>
  <si>
    <t>(Kèm theo công văn số 612 /SGTVT-KH ngày 04/5/2021 của Sở GTVT Lâm Đồng)</t>
  </si>
  <si>
    <t>b</t>
  </si>
  <si>
    <t xml:space="preserve">DANH MỤC CÁC CÔNG TRÌNH, DỰ ÁN ĐƯỢC GIAO KẾ HOẠCH VỐN NĂM 2021 </t>
  </si>
  <si>
    <t>QUYÕ ÑÒA PHÖÔNG (Năm 2020 chuyển qua)</t>
  </si>
  <si>
    <t>QUỸ TRUNG ƯƠNG (KH giao 2021)</t>
  </si>
  <si>
    <t>Lập quy hoạch các bãi đỗ xe đầu đèo Prenn, khu vực ngã ba Đarahoa (Năm 2020 chuyển qua là 1,080 tỷ đồng và Năm 2021 được giao là 150 triệu đồng)</t>
  </si>
  <si>
    <t>Bổ sung</t>
  </si>
  <si>
    <t>Quốc lộ 27</t>
  </si>
  <si>
    <t>Quốc lộ 27C</t>
  </si>
  <si>
    <t>Hoàn thiện hệ thống an toàn giao thông trên QL.27</t>
  </si>
  <si>
    <t>Sửa chữa nền, mặt đường và hệ thống thoát nước đoạn Km112 - Km117</t>
  </si>
  <si>
    <t>(Kèm theo công văn số 403/SGTVT-KH ngày 29 /3/2021 của Sở GTVT Lâm Đồng)</t>
  </si>
  <si>
    <t>QL.20 đoạn Km0 - Km10 + 760 (đèo Mimosa)</t>
  </si>
  <si>
    <r>
      <t xml:space="preserve">Giao lần đầu
</t>
    </r>
    <r>
      <rPr>
        <i/>
        <sz val="13"/>
        <rFont val="Times New Roman"/>
        <family val="1"/>
      </rPr>
      <t>(tại VB số 403/SGTVT-KH ngày 29/3/2021)</t>
    </r>
  </si>
  <si>
    <t>THÔNG BÁO KẾ HOẠCH CÁC NGUỒN VỐN NĂM 2021 CỦA SỞ GIAO THÔNG VẬN TẢI LÂM ĐỒNG - lần 3</t>
  </si>
  <si>
    <t>(Kèm theo công văn số 1158 /SGTVT-KH ngày 28 /7/2021 của Sở GTVT Lâm Đồng)</t>
  </si>
  <si>
    <t>Kế hoạch năm 2022</t>
  </si>
  <si>
    <t>Xây dựng cầu Bà Trung và cầu Bà Bống trên đường ĐT.729</t>
  </si>
  <si>
    <t xml:space="preserve">Nâng cấp, mở rộng tuyến đường nối xã Đạ K'Nàng, huyện Đam Rông với xã Phúc Thọ, huyện Lâm Hà </t>
  </si>
  <si>
    <t>Sửa chữa, nâng cấp đường ĐT.725 đoạn Tân Rai - Lộc Bảo</t>
  </si>
  <si>
    <t>Tổng cộng</t>
  </si>
  <si>
    <t>Ngân sách địa phương</t>
  </si>
  <si>
    <t>Ngân sách trung ương</t>
  </si>
  <si>
    <t>Ngân sách nhà nước</t>
  </si>
  <si>
    <t>Dự án xây dựng QL.27 đoạn tránh Liên Khương</t>
  </si>
  <si>
    <t xml:space="preserve">Thanh toán dứt điểm </t>
  </si>
  <si>
    <t xml:space="preserve">Quyết định số 2168/QĐ-BGTVT ngày 20/12/2021 </t>
  </si>
  <si>
    <t xml:space="preserve">Quyết định số 2923/QĐ-UBND ngày 09/12/2021 </t>
  </si>
  <si>
    <t>DANH MỤC CÁC CÔNG TRÌNH, DỰ ÁN DỰ KIẾN KẾ HOẠCH VỐN NĂM 2022</t>
  </si>
  <si>
    <t>(Kèm theo công văn số  2180/SGTVT-KH ngày 31 /12/2021 của Sở GTVT Lâm Đồng)</t>
  </si>
  <si>
    <t>Dự án chuẩn bị đầu tư</t>
  </si>
  <si>
    <t>Nâng cấp, mở rộng đèo Prenn, TP.Đà Lạt</t>
  </si>
  <si>
    <t>Khởi công DA trong năm 2022</t>
  </si>
  <si>
    <t>Hoàn thành DA trong năm 2022</t>
  </si>
  <si>
    <t>Triển khai DA trong năm 2022</t>
  </si>
  <si>
    <t>Nguồn vốn hỗ trợ mục tiêu</t>
  </si>
  <si>
    <t>Dự án đầu tư xây đường Cam Ly - Phước Thành</t>
  </si>
  <si>
    <t>Dự án đầu tư xây dựng đường tránh đô thị từ chân đèo Prenn đến xã Xuân Thọ</t>
  </si>
  <si>
    <t>Dự án đầu tư xây dựng thay thế 05 cầu yếu</t>
  </si>
  <si>
    <t>Dự án chuyển tiếp hoàn thành sau năm 2022</t>
  </si>
  <si>
    <t>Thông báo số 75/TB-KHĐT ngày 16/12/2021</t>
  </si>
  <si>
    <t>DANH MỤC CÁC CÔNG TRÌNH, DỰ ÁN ĐƯỢC GIAO KẾ HOẠCH VỐN NĂM 2022 (lần 2)</t>
  </si>
  <si>
    <t>(Kèm theo công văn số  108/SGTVT-KH ngày 25 /01/2022 của Sở GTVT Lâm Đồng)</t>
  </si>
  <si>
    <t>Tỷ lệ %</t>
  </si>
  <si>
    <t>Giải ngân</t>
  </si>
  <si>
    <t>Khối lượng</t>
  </si>
  <si>
    <t>Ghi chú</t>
  </si>
  <si>
    <t>QĐ phê duyệt DA</t>
  </si>
  <si>
    <t>Số QĐ</t>
  </si>
  <si>
    <t>TMĐT</t>
  </si>
  <si>
    <t>I.1</t>
  </si>
  <si>
    <t>Nâng cấp mở rộng tuyến đường nối xã Đạ K'Nàng, huyện Đam Rông với xã Phúc Thọ, huyện Lâm Hà</t>
  </si>
  <si>
    <t>Nâng cấp, mở rộng đèo Prenn, thành phố Đà Lạt</t>
  </si>
  <si>
    <t>Xây dựng cầu Mỏ Vẹt, huyện Đạ Tẻh</t>
  </si>
  <si>
    <t>I.2</t>
  </si>
  <si>
    <t>Xây dựng đường Cam Ly – Phước Thành</t>
  </si>
  <si>
    <t>Xây dựng thay thế 05 cầu yếu</t>
  </si>
  <si>
    <t>Tiến độ</t>
  </si>
  <si>
    <t>2021-2023</t>
  </si>
  <si>
    <t>2021-2024</t>
  </si>
  <si>
    <t xml:space="preserve">Nguồn thu tiền sử dụng đất </t>
  </si>
  <si>
    <t>1686/QĐ-UBND ngày 05/7/2021</t>
  </si>
  <si>
    <t>2809/QĐ-UBND ngày 18/11/2021</t>
  </si>
  <si>
    <t>2468/QĐ-UBND ngày 01/10/2021</t>
  </si>
  <si>
    <t>1548/QĐ-UBND ngày 30/8/2022</t>
  </si>
  <si>
    <t>2022-2023</t>
  </si>
  <si>
    <t>1895/QĐ-UBND ngày 18/10/2022</t>
  </si>
  <si>
    <t>1950/QĐ-UBND ngày 27/10/2022</t>
  </si>
  <si>
    <t>Nâng cấp đường ĐT.724 đoạn từ Km64+509 - Km71+170, huyện Đam Rông</t>
  </si>
  <si>
    <t>1791/QĐ-UBND ngày 04/10/2022</t>
  </si>
  <si>
    <t>2023-2025</t>
  </si>
  <si>
    <t>KH vốn năm 2023</t>
  </si>
  <si>
    <t>Kế hoạch vốn năm 2023</t>
  </si>
  <si>
    <t>Kế hoạch năm vốn 2022 kéo dài</t>
  </si>
  <si>
    <t>Nguồn thu xổ số kiến thiết</t>
  </si>
  <si>
    <t>I.3</t>
  </si>
  <si>
    <t>Xây dựng tuyến đường ĐT.729 kết nối tỉnh Lâm Đồng với tỉnh Bình Thuận và tuyến đường ĐT.722 kết nối tỉnh Lâm Đồng với tỉnh Đắk Lắk (giai đoạn 1)</t>
  </si>
  <si>
    <t>Nguồn bổ sung có mục tiêu NSTW</t>
  </si>
  <si>
    <t>Dự án đã khởi công từ ngày 10/02/2023; tiến độ hợp đồng đến ngày 31/12/2023</t>
  </si>
  <si>
    <t>Dự án đã khởi công từ ngày 09/8/2022; tiến độ hợp đồng đến ngày 02/11/2023</t>
  </si>
  <si>
    <t>Dự án đã khởi công từ ngày 01/10/2022; tiến độ hợp đồng đến ngày 31/12/2024</t>
  </si>
  <si>
    <t>Dự án đã hoàn thành, bàn giao đưa vào sử dụng ngày 19/5/2023</t>
  </si>
  <si>
    <t>Dự án đã khởi công từ ngày 10/6/2023; tiến độ hợp đồng đến ngày 09/6/2024</t>
  </si>
  <si>
    <t>Đơn vị đang chuẩn bị các thủ tục lựa chọn nhà thầu xây lắp</t>
  </si>
  <si>
    <t>Dự án đã khởi công từ ngày 15/8/2023; tiến độ hợp đồng đến ngày 27/12/2024</t>
  </si>
  <si>
    <t xml:space="preserve">TÌNH HÌNH GIẢI NGÂN CÁC DỰ ÁN ĐẦU TƯ XÂY DỰNG CƠ BẢN THÁNG 8 NĂM 2023 </t>
  </si>
  <si>
    <t>Khối lượng thực hiện đến ngày 25/8/2023</t>
  </si>
  <si>
    <t>Giải ngân đến ngày 25/8/2023</t>
  </si>
  <si>
    <t>I.4</t>
  </si>
  <si>
    <t>Nguồn ngân sách tập trung</t>
  </si>
  <si>
    <t>Đối ứng ngân sách địa phương dự án xây dựng đường bộ cao tốc Tân Phú (tỉnh Đồng Nai) - Bảo Lộc (tỉnh Lâm Đồng) theo phương thức đối tác công tư</t>
  </si>
  <si>
    <t>Xây dựng đường bộ cao tốc Tân Phú (tỉnh Đồng Nai) - Bảo Lộc (tỉnh Lâm Đồng) theo phương thức đối tác công tư</t>
  </si>
  <si>
    <t>Nhà đầu tư đang triển khai bước báo cáo nghiên cứu khả thi</t>
  </si>
  <si>
    <t>Đầu tư xây dựng đường bộ cao tốc Bảo Lộc - Liên Khương theo phương thức đối tác công tư (giai đoạn 1)</t>
  </si>
  <si>
    <t>(Đính kèm báo cáo số 92/BC-BQLDA ngày 25/8/2023 của Ban Quản lý dự án giao thông tỉnh Lâm Đồng)</t>
  </si>
  <si>
    <t>2022-2027</t>
  </si>
  <si>
    <t>2021-2026</t>
  </si>
  <si>
    <t>Tất cả các dự án</t>
  </si>
  <si>
    <t>Khối lượng thực hiện đến ngày 26/01/2024</t>
  </si>
  <si>
    <t>1985/QĐ-UBND ngày 16/10/2023</t>
  </si>
  <si>
    <t>2022-2024</t>
  </si>
  <si>
    <t>Nâng cấp tuyến đường ĐT.721 đoạn Km0+000 đến Km16+600, huyện Đạ Huoai và huyện Đạ Tẻh</t>
  </si>
  <si>
    <t>QĐ phê duyệt dự án</t>
  </si>
  <si>
    <t>2021-2025</t>
  </si>
  <si>
    <t>Các bên liên quan đang thực hiện các thủ tục bàn giao cho Ủy ban nhân dân thành phố Đà Lạt quản lý, khai thác.</t>
  </si>
  <si>
    <t>Kế hoạch vốn năm 2025</t>
  </si>
  <si>
    <t>Kế hoạch vốn năm 2024 kéo dài</t>
  </si>
  <si>
    <t>Giải ngân đến ngày 24/4/2025</t>
  </si>
  <si>
    <t xml:space="preserve">Nâng cấp đường nối từ đường ĐT.725, huyện Bảo Lâm, tỉnh Lâm Đồng đến ranh giới tỉnh Đắk Nông </t>
  </si>
  <si>
    <t>Nâng cấp, cải tạo đường ĐT.721 đoạn Km16+600 đến Km49+500</t>
  </si>
  <si>
    <t>Xây dựng tuyến đường ĐT.729 kết nối tỉnh Lâm Đồng với tỉnh Bình Thuận</t>
  </si>
  <si>
    <t>Đầu tư xây dựng tuyến đường nối đô thị Thạnh Mỹ - Liên Nghĩa</t>
  </si>
  <si>
    <t>Xây dựng, nâng cấp các đoạn tuyến đường ĐT.725, tỉnh Lâm Đồng</t>
  </si>
  <si>
    <t>181/NQ-HĐND ngày 12/7/2023</t>
  </si>
  <si>
    <t>Dự án đang triển khai bước thiết kế cơ sở.</t>
  </si>
  <si>
    <t>(Đính kèm báo cáo số        /BC-BQLDA ngày          /4/2025 của Ban Quản lý dự án giao thông tỉnh Lâm Đồng)</t>
  </si>
  <si>
    <t>TÌNH HÌNH GIẢI NGÂN CÁC DỰ ÁN ĐẦU TƯ XÂY DỰNG CƠ BẢN THÁNG 4 NĂM 2025</t>
  </si>
  <si>
    <t>Vốn cấp mới năm 2025</t>
  </si>
  <si>
    <t>Đơn vị đã trình thẩm định hồ sơ đề xuất chủ trương đầu tư dự án.</t>
  </si>
  <si>
    <t>Dự án đã khởi công từ ngày 01/10/2022; tiến độ hợp đồng đến ngày 31/12/2025.</t>
  </si>
  <si>
    <t>Dự án đã khởi công từ ngày 02/11/2023; tiến độ hợp đồng đến ngày 31/5/2025.</t>
  </si>
  <si>
    <t>Dự án đã khởi công từ ngày 03/8/2024; tiến độ hợp đồng đến ngày 26/12/2025.</t>
  </si>
  <si>
    <t>Dự án đã khởi công từ ngày 15/8/2023; tiến độ hợp đồng đến ngày 31/12/2025.</t>
  </si>
  <si>
    <t>Dự án đã khởi công từ ngày 09/8/2022; tiến độ hợp đồng đến ngày 30/4/2025.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</si>
</sst>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_(* #,##0.000_);_(* \(#,##0.000\);_(* &quot;-&quot;??_);_(@_)"/>
    <numFmt numFmtId="166" formatCode="_(* #,##0.0_);_(* \(#,##0.0\);_(* &quot;-&quot;??_);_(@_)"/>
    <numFmt numFmtId="167" formatCode="_-* #,##0_-;\-* #,##0_-;_-* &quot;-&quot;??_-;_-@_-"/>
    <numFmt numFmtId="168" formatCode="0.0000"/>
  </numFmts>
  <fonts count="81" x14ac:knownFonts="1">
    <font>
      <sz val="11"/>
      <color theme="1"/>
      <name val="Calibri"/>
      <family val="2"/>
      <scheme val="minor"/>
    </font>
    <font>
      <sz val="13"/>
      <color theme="1"/>
      <name val="Times New Roman"/>
      <family val="1"/>
    </font>
    <font>
      <i/>
      <sz val="13"/>
      <color theme="1"/>
      <name val="Times New Roman"/>
      <family val="1"/>
    </font>
    <font>
      <i/>
      <u/>
      <sz val="13"/>
      <color theme="1"/>
      <name val="Times New Roman"/>
      <family val="1"/>
    </font>
    <font>
      <b/>
      <sz val="13"/>
      <color theme="1"/>
      <name val="Times New Roman"/>
      <family val="1"/>
    </font>
    <font>
      <sz val="11"/>
      <color theme="1"/>
      <name val="Calibri"/>
      <family val="2"/>
      <scheme val="minor"/>
    </font>
    <font>
      <sz val="10"/>
      <name val="Arial"/>
      <family val="2"/>
    </font>
    <font>
      <sz val="20"/>
      <color theme="1"/>
      <name val="Calibri"/>
      <family val="2"/>
      <scheme val="minor"/>
    </font>
    <font>
      <sz val="13"/>
      <name val="Times New Roman"/>
      <family val="1"/>
    </font>
    <font>
      <sz val="11"/>
      <name val="Calibri"/>
      <family val="2"/>
      <scheme val="minor"/>
    </font>
    <font>
      <b/>
      <sz val="13"/>
      <name val="Times New Roman"/>
      <family val="1"/>
    </font>
    <font>
      <b/>
      <sz val="11"/>
      <name val="Calibri"/>
      <family val="2"/>
      <scheme val="minor"/>
    </font>
    <font>
      <sz val="11"/>
      <color rgb="FFFF0000"/>
      <name val="Calibri"/>
      <family val="2"/>
      <scheme val="minor"/>
    </font>
    <font>
      <sz val="13"/>
      <color rgb="FFFF0000"/>
      <name val="Times New Roman"/>
      <family val="1"/>
    </font>
    <font>
      <b/>
      <i/>
      <u/>
      <sz val="13"/>
      <name val="Times New Roman"/>
      <family val="1"/>
    </font>
    <font>
      <sz val="14"/>
      <name val="Times New Roman"/>
      <family val="1"/>
    </font>
    <font>
      <sz val="14"/>
      <color rgb="FFFF0000"/>
      <name val="Times New Roman"/>
      <family val="1"/>
    </font>
    <font>
      <b/>
      <sz val="14"/>
      <name val="Times New Roman"/>
      <family val="1"/>
    </font>
    <font>
      <b/>
      <sz val="14"/>
      <name val="Calibri"/>
      <family val="2"/>
      <scheme val="minor"/>
    </font>
    <font>
      <i/>
      <u/>
      <sz val="13"/>
      <name val="Times New Roman"/>
      <family val="1"/>
    </font>
    <font>
      <i/>
      <sz val="13"/>
      <name val="Times New Roman"/>
      <family val="1"/>
    </font>
    <font>
      <b/>
      <sz val="14"/>
      <color rgb="FFFF0000"/>
      <name val="Times New Roman"/>
      <family val="1"/>
    </font>
    <font>
      <b/>
      <sz val="13"/>
      <color rgb="FFFF0000"/>
      <name val="Times New Roman"/>
      <family val="1"/>
    </font>
    <font>
      <b/>
      <sz val="11"/>
      <color rgb="FFFF0000"/>
      <name val="Calibri"/>
      <family val="2"/>
      <scheme val="minor"/>
    </font>
    <font>
      <b/>
      <sz val="12"/>
      <name val="VNI-Times"/>
    </font>
    <font>
      <sz val="12"/>
      <name val="VNI-Aptima"/>
    </font>
    <font>
      <i/>
      <sz val="12"/>
      <name val="VNI-Times"/>
    </font>
    <font>
      <b/>
      <sz val="12"/>
      <name val="VNI-Aptima"/>
    </font>
    <font>
      <sz val="12"/>
      <name val="Times New Roman"/>
      <family val="1"/>
    </font>
    <font>
      <sz val="12"/>
      <color theme="1"/>
      <name val="Times New Roman"/>
      <family val="1"/>
    </font>
    <font>
      <sz val="12"/>
      <color indexed="8"/>
      <name val="Times New Roman"/>
      <family val="1"/>
    </font>
    <font>
      <i/>
      <sz val="12"/>
      <color rgb="FFFF0000"/>
      <name val="Times New Roman"/>
      <family val="1"/>
    </font>
    <font>
      <b/>
      <sz val="12"/>
      <name val="Times New Roman"/>
      <family val="1"/>
    </font>
    <font>
      <b/>
      <sz val="12"/>
      <color indexed="8"/>
      <name val="Times New Roman"/>
      <family val="1"/>
    </font>
    <font>
      <b/>
      <sz val="12"/>
      <color indexed="8"/>
      <name val="VNI-Times"/>
    </font>
    <font>
      <b/>
      <sz val="12"/>
      <color indexed="8"/>
      <name val="VNI-Aptima"/>
    </font>
    <font>
      <sz val="12"/>
      <name val="Arial"/>
      <family val="2"/>
    </font>
    <font>
      <sz val="12"/>
      <color indexed="8"/>
      <name val="Arial"/>
      <family val="2"/>
    </font>
    <font>
      <sz val="12"/>
      <color indexed="8"/>
      <name val="VNI-Aptima"/>
    </font>
    <font>
      <b/>
      <sz val="12"/>
      <name val="Arial"/>
      <family val="2"/>
    </font>
    <font>
      <b/>
      <sz val="12"/>
      <color indexed="8"/>
      <name val="Arial"/>
      <family val="2"/>
    </font>
    <font>
      <sz val="12"/>
      <name val="VNI-Times"/>
    </font>
    <font>
      <sz val="12"/>
      <color indexed="8"/>
      <name val="VNI-Times"/>
    </font>
    <font>
      <b/>
      <i/>
      <sz val="12"/>
      <name val="Arial"/>
      <family val="2"/>
    </font>
    <font>
      <sz val="12"/>
      <color theme="1"/>
      <name val="VNI-Times"/>
    </font>
    <font>
      <i/>
      <sz val="12"/>
      <name val="Arial"/>
      <family val="2"/>
    </font>
    <font>
      <b/>
      <i/>
      <sz val="12"/>
      <name val="VNI-Times"/>
    </font>
    <font>
      <b/>
      <sz val="12"/>
      <color rgb="FFFF0000"/>
      <name val="VNI-Times"/>
    </font>
    <font>
      <b/>
      <i/>
      <sz val="13"/>
      <name val="Times New Roman"/>
      <family val="1"/>
    </font>
    <font>
      <sz val="13"/>
      <name val="VNI-Times"/>
    </font>
    <font>
      <b/>
      <sz val="13"/>
      <name val="VNI-Times"/>
    </font>
    <font>
      <b/>
      <i/>
      <sz val="12"/>
      <color indexed="8"/>
      <name val="VNI-Aptima"/>
    </font>
    <font>
      <i/>
      <sz val="11"/>
      <name val="Calibri"/>
      <family val="2"/>
      <scheme val="minor"/>
    </font>
    <font>
      <i/>
      <sz val="20"/>
      <color theme="1"/>
      <name val="Calibri"/>
      <family val="2"/>
      <scheme val="minor"/>
    </font>
    <font>
      <b/>
      <i/>
      <sz val="13"/>
      <color rgb="FFFF0000"/>
      <name val="Times New Roman"/>
      <family val="1"/>
    </font>
    <font>
      <b/>
      <i/>
      <sz val="14"/>
      <color rgb="FFFF0000"/>
      <name val="Times New Roman"/>
      <family val="1"/>
    </font>
    <font>
      <b/>
      <i/>
      <sz val="11"/>
      <color rgb="FFFF0000"/>
      <name val="Calibri"/>
      <family val="2"/>
      <scheme val="minor"/>
    </font>
    <font>
      <i/>
      <sz val="11"/>
      <color theme="1"/>
      <name val="Calibri"/>
      <family val="2"/>
      <scheme val="minor"/>
    </font>
    <font>
      <sz val="14"/>
      <color rgb="FF7030A0"/>
      <name val="Times New Roman"/>
      <family val="1"/>
    </font>
    <font>
      <sz val="13"/>
      <color rgb="FF7030A0"/>
      <name val="Times New Roman"/>
      <family val="1"/>
    </font>
    <font>
      <sz val="11"/>
      <color rgb="FF7030A0"/>
      <name val="Calibri"/>
      <family val="2"/>
      <scheme val="minor"/>
    </font>
    <font>
      <b/>
      <sz val="14"/>
      <color rgb="FF7030A0"/>
      <name val="Times New Roman"/>
      <family val="1"/>
    </font>
    <font>
      <b/>
      <sz val="13"/>
      <color rgb="FF7030A0"/>
      <name val="Times New Roman"/>
      <family val="1"/>
    </font>
    <font>
      <b/>
      <sz val="11"/>
      <color rgb="FF7030A0"/>
      <name val="Calibri"/>
      <family val="2"/>
      <scheme val="minor"/>
    </font>
    <font>
      <b/>
      <i/>
      <sz val="12"/>
      <name val="Times New Roman"/>
      <family val="1"/>
    </font>
    <font>
      <i/>
      <sz val="12"/>
      <name val="Times New Roman"/>
      <family val="1"/>
    </font>
    <font>
      <b/>
      <i/>
      <sz val="11"/>
      <color theme="1"/>
      <name val="Calibri"/>
      <family val="2"/>
      <scheme val="minor"/>
    </font>
    <font>
      <b/>
      <i/>
      <sz val="13"/>
      <color theme="1"/>
      <name val="Times New Roman"/>
      <family val="1"/>
    </font>
    <font>
      <sz val="11"/>
      <color theme="1"/>
      <name val="Calibri"/>
      <family val="2"/>
    </font>
    <font>
      <b/>
      <sz val="11"/>
      <color theme="1"/>
      <name val="Calibri"/>
      <family val="2"/>
      <scheme val="minor"/>
    </font>
    <font>
      <sz val="11"/>
      <color indexed="8"/>
      <name val="Calibri"/>
      <family val="2"/>
    </font>
    <font>
      <i/>
      <sz val="15"/>
      <name val="Times New Roman"/>
      <family val="1"/>
    </font>
    <font>
      <sz val="8"/>
      <name val="Calibri"/>
      <family val="2"/>
      <scheme val="minor"/>
    </font>
    <font>
      <i/>
      <sz val="14"/>
      <name val="Times New Roman"/>
      <family val="1"/>
    </font>
    <font>
      <b/>
      <sz val="16"/>
      <name val="Times New Roman"/>
      <family val="1"/>
    </font>
    <font>
      <b/>
      <i/>
      <sz val="13"/>
      <color theme="1"/>
      <name val="Times New Roman"/>
      <family val="1"/>
      <charset val="163"/>
    </font>
    <font>
      <b/>
      <i/>
      <sz val="13"/>
      <name val="Times New Roman"/>
      <family val="1"/>
      <charset val="163"/>
    </font>
    <font>
      <i/>
      <sz val="11"/>
      <color theme="1"/>
      <name val="Calibri"/>
      <family val="2"/>
      <charset val="163"/>
      <scheme val="minor"/>
    </font>
    <font>
      <b/>
      <sz val="15"/>
      <name val="Times New Roman"/>
      <family val="1"/>
    </font>
    <font>
      <sz val="14"/>
      <color theme="1"/>
      <name val="Times New Roman"/>
      <family val="1"/>
    </font>
    <font>
      <b/>
      <sz val="18"/>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6" fillId="0" borderId="0"/>
    <xf numFmtId="0" fontId="6" fillId="0" borderId="0"/>
    <xf numFmtId="0" fontId="68" fillId="0" borderId="0"/>
    <xf numFmtId="0" fontId="6" fillId="0" borderId="0"/>
    <xf numFmtId="43" fontId="70" fillId="0" borderId="0" applyFont="0" applyFill="0" applyBorder="0" applyAlignment="0" applyProtection="0"/>
    <xf numFmtId="0" fontId="41" fillId="0" borderId="0"/>
  </cellStyleXfs>
  <cellXfs count="487">
    <xf numFmtId="0" fontId="0" fillId="0" borderId="0" xfId="0"/>
    <xf numFmtId="0" fontId="3" fillId="0" borderId="0" xfId="0" applyFont="1"/>
    <xf numFmtId="0" fontId="7" fillId="0" borderId="0" xfId="0" applyFont="1"/>
    <xf numFmtId="0" fontId="8" fillId="2" borderId="1" xfId="0" applyFont="1" applyFill="1" applyBorder="1" applyAlignment="1">
      <alignment horizontal="justify" vertical="center" wrapText="1"/>
    </xf>
    <xf numFmtId="0" fontId="8" fillId="2" borderId="1" xfId="0" applyFont="1" applyFill="1" applyBorder="1" applyAlignment="1">
      <alignment horizontal="center" vertical="center" wrapText="1"/>
    </xf>
    <xf numFmtId="1" fontId="8" fillId="0" borderId="1" xfId="2" applyNumberFormat="1"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4" fillId="0" borderId="0" xfId="0" applyFont="1"/>
    <xf numFmtId="0" fontId="4" fillId="0" borderId="1" xfId="0" applyFont="1" applyBorder="1"/>
    <xf numFmtId="0" fontId="8" fillId="0" borderId="1" xfId="0" applyFont="1" applyBorder="1" applyAlignment="1">
      <alignment horizontal="justify" vertical="center" wrapText="1"/>
    </xf>
    <xf numFmtId="164" fontId="8" fillId="0" borderId="1" xfId="1" applyNumberFormat="1" applyFont="1" applyBorder="1" applyAlignment="1">
      <alignment vertical="center" wrapText="1"/>
    </xf>
    <xf numFmtId="0" fontId="9" fillId="0" borderId="0" xfId="0" applyFont="1"/>
    <xf numFmtId="0" fontId="10" fillId="0" borderId="1" xfId="0" applyFont="1" applyBorder="1" applyAlignment="1">
      <alignment vertical="center" wrapText="1"/>
    </xf>
    <xf numFmtId="164" fontId="10" fillId="0" borderId="1" xfId="1" applyNumberFormat="1" applyFont="1" applyBorder="1" applyAlignment="1">
      <alignment vertical="center" wrapText="1"/>
    </xf>
    <xf numFmtId="0" fontId="8" fillId="0" borderId="1" xfId="0" applyFont="1" applyBorder="1" applyAlignment="1">
      <alignment horizontal="left" vertical="center" wrapText="1"/>
    </xf>
    <xf numFmtId="3" fontId="8" fillId="0" borderId="1" xfId="3" applyNumberFormat="1" applyFont="1" applyBorder="1" applyAlignment="1">
      <alignment vertical="center" wrapText="1"/>
    </xf>
    <xf numFmtId="3" fontId="8" fillId="0" borderId="1" xfId="2" applyNumberFormat="1" applyFont="1" applyBorder="1" applyAlignment="1">
      <alignment vertical="center" wrapText="1"/>
    </xf>
    <xf numFmtId="1" fontId="8" fillId="2" borderId="1" xfId="2" applyNumberFormat="1" applyFont="1" applyFill="1" applyBorder="1" applyAlignment="1">
      <alignment vertical="center" wrapText="1"/>
    </xf>
    <xf numFmtId="1" fontId="8" fillId="2" borderId="1" xfId="2" applyNumberFormat="1" applyFont="1" applyFill="1" applyBorder="1" applyAlignment="1">
      <alignment horizontal="center" vertical="center" wrapText="1"/>
    </xf>
    <xf numFmtId="0" fontId="11" fillId="0" borderId="0" xfId="0" applyFont="1"/>
    <xf numFmtId="164" fontId="8" fillId="0" borderId="1" xfId="1" applyNumberFormat="1" applyFont="1" applyFill="1" applyBorder="1" applyAlignment="1">
      <alignment vertical="center" wrapText="1"/>
    </xf>
    <xf numFmtId="164" fontId="8"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2" fillId="0" borderId="0" xfId="0" applyFont="1"/>
    <xf numFmtId="164" fontId="8" fillId="0" borderId="1" xfId="1" applyNumberFormat="1" applyFont="1" applyBorder="1" applyAlignment="1">
      <alignment horizontal="center" vertical="center" wrapText="1"/>
    </xf>
    <xf numFmtId="164" fontId="8" fillId="0" borderId="1" xfId="1" applyNumberFormat="1" applyFont="1" applyFill="1" applyBorder="1" applyAlignment="1">
      <alignment horizontal="center" vertical="center" wrapText="1"/>
    </xf>
    <xf numFmtId="0" fontId="9" fillId="0" borderId="0" xfId="0" applyFont="1" applyAlignment="1">
      <alignment horizontal="center"/>
    </xf>
    <xf numFmtId="164" fontId="10" fillId="0" borderId="1" xfId="1"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9" fillId="0" borderId="1" xfId="0" applyFont="1" applyBorder="1" applyAlignment="1">
      <alignment vertical="center" wrapText="1"/>
    </xf>
    <xf numFmtId="0" fontId="15" fillId="0" borderId="0" xfId="0" applyFont="1" applyAlignment="1">
      <alignment horizontal="center" vertical="center" wrapText="1"/>
    </xf>
    <xf numFmtId="164" fontId="10" fillId="0" borderId="1" xfId="0" applyNumberFormat="1" applyFont="1" applyBorder="1" applyAlignment="1">
      <alignment vertical="center" wrapText="1"/>
    </xf>
    <xf numFmtId="0" fontId="4" fillId="0" borderId="2" xfId="0" applyFont="1" applyBorder="1" applyAlignment="1">
      <alignment horizontal="center" vertical="center" wrapText="1"/>
    </xf>
    <xf numFmtId="0" fontId="1" fillId="0" borderId="2" xfId="0" applyFont="1" applyBorder="1" applyAlignment="1">
      <alignment vertical="center" wrapText="1"/>
    </xf>
    <xf numFmtId="164" fontId="9" fillId="0" borderId="0" xfId="0" applyNumberFormat="1" applyFont="1"/>
    <xf numFmtId="0" fontId="13" fillId="0" borderId="1" xfId="0" applyFont="1" applyBorder="1" applyAlignment="1">
      <alignment horizontal="justify" vertical="center" wrapText="1"/>
    </xf>
    <xf numFmtId="164" fontId="13" fillId="0" borderId="1" xfId="0" applyNumberFormat="1" applyFont="1" applyBorder="1" applyAlignment="1">
      <alignment horizontal="center" vertical="center" wrapText="1"/>
    </xf>
    <xf numFmtId="164" fontId="13" fillId="0" borderId="1" xfId="1" applyNumberFormat="1" applyFont="1" applyBorder="1" applyAlignment="1">
      <alignment vertical="center" wrapText="1"/>
    </xf>
    <xf numFmtId="0" fontId="16" fillId="0" borderId="1" xfId="0" applyFont="1" applyBorder="1" applyAlignment="1">
      <alignment horizontal="center" vertical="center" wrapText="1"/>
    </xf>
    <xf numFmtId="164" fontId="13" fillId="0" borderId="1" xfId="1" applyNumberFormat="1" applyFont="1" applyBorder="1" applyAlignment="1">
      <alignment horizontal="center" vertical="center" wrapText="1"/>
    </xf>
    <xf numFmtId="1" fontId="13" fillId="0" borderId="1" xfId="2" applyNumberFormat="1" applyFont="1" applyBorder="1" applyAlignment="1">
      <alignment vertical="center" wrapText="1"/>
    </xf>
    <xf numFmtId="3" fontId="13" fillId="0" borderId="1" xfId="3" applyNumberFormat="1" applyFont="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164" fontId="10" fillId="0" borderId="0" xfId="0" applyNumberFormat="1" applyFont="1" applyAlignment="1">
      <alignment horizontal="center" vertical="center" wrapText="1"/>
    </xf>
    <xf numFmtId="164" fontId="10" fillId="0" borderId="0" xfId="0" applyNumberFormat="1" applyFont="1" applyAlignment="1">
      <alignment vertical="center" wrapText="1"/>
    </xf>
    <xf numFmtId="0" fontId="12" fillId="0" borderId="0" xfId="0" applyFont="1" applyAlignment="1">
      <alignment wrapText="1"/>
    </xf>
    <xf numFmtId="0" fontId="13" fillId="0" borderId="1" xfId="0" applyFont="1" applyBorder="1" applyAlignment="1">
      <alignment vertical="center" wrapText="1"/>
    </xf>
    <xf numFmtId="0" fontId="17" fillId="0" borderId="1" xfId="0" applyFont="1" applyBorder="1" applyAlignment="1">
      <alignment vertical="center" wrapText="1"/>
    </xf>
    <xf numFmtId="164" fontId="17" fillId="0" borderId="1" xfId="0" applyNumberFormat="1" applyFont="1" applyBorder="1" applyAlignment="1">
      <alignment horizontal="center" vertical="center" wrapText="1"/>
    </xf>
    <xf numFmtId="164" fontId="17" fillId="0" borderId="1" xfId="1" applyNumberFormat="1" applyFont="1" applyBorder="1" applyAlignment="1">
      <alignment horizontal="center" vertical="center" wrapText="1"/>
    </xf>
    <xf numFmtId="164" fontId="17" fillId="0" borderId="1" xfId="1" applyNumberFormat="1" applyFont="1" applyBorder="1" applyAlignment="1">
      <alignment vertical="center" wrapText="1"/>
    </xf>
    <xf numFmtId="164" fontId="15" fillId="0" borderId="1" xfId="1" applyNumberFormat="1" applyFont="1" applyBorder="1" applyAlignment="1">
      <alignment horizontal="center" vertical="center" wrapText="1"/>
    </xf>
    <xf numFmtId="0" fontId="15" fillId="0" borderId="1" xfId="0" applyFont="1" applyBorder="1" applyAlignment="1">
      <alignment horizontal="justify" vertical="center" wrapText="1"/>
    </xf>
    <xf numFmtId="164" fontId="15" fillId="0" borderId="1" xfId="0" applyNumberFormat="1" applyFont="1" applyBorder="1" applyAlignment="1">
      <alignment horizontal="center" vertical="center" wrapText="1"/>
    </xf>
    <xf numFmtId="164" fontId="15" fillId="0" borderId="1" xfId="1" applyNumberFormat="1" applyFont="1" applyBorder="1" applyAlignment="1">
      <alignment vertical="center" wrapText="1"/>
    </xf>
    <xf numFmtId="3" fontId="15" fillId="0" borderId="1" xfId="2" applyNumberFormat="1" applyFont="1" applyBorder="1" applyAlignment="1">
      <alignment vertical="center" wrapText="1"/>
    </xf>
    <xf numFmtId="3" fontId="15" fillId="0" borderId="1" xfId="3" applyNumberFormat="1" applyFont="1" applyBorder="1" applyAlignment="1">
      <alignment vertical="center" wrapText="1"/>
    </xf>
    <xf numFmtId="0" fontId="1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9" fillId="0" borderId="0" xfId="0" applyFont="1"/>
    <xf numFmtId="0" fontId="10" fillId="0" borderId="2" xfId="0" applyFont="1" applyBorder="1" applyAlignment="1">
      <alignment horizontal="center" vertical="center" wrapText="1"/>
    </xf>
    <xf numFmtId="0" fontId="8" fillId="0" borderId="2" xfId="0" applyFont="1" applyBorder="1" applyAlignment="1">
      <alignment vertical="center" wrapText="1"/>
    </xf>
    <xf numFmtId="0" fontId="10" fillId="0" borderId="1" xfId="0" applyFont="1" applyBorder="1"/>
    <xf numFmtId="0" fontId="10" fillId="0" borderId="0" xfId="0" applyFont="1"/>
    <xf numFmtId="1" fontId="13" fillId="2" borderId="1" xfId="2" applyNumberFormat="1" applyFont="1" applyFill="1" applyBorder="1" applyAlignment="1">
      <alignment vertical="center" wrapText="1"/>
    </xf>
    <xf numFmtId="1" fontId="13" fillId="2" borderId="1" xfId="2"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13" fillId="0" borderId="0" xfId="0" applyFont="1" applyAlignment="1">
      <alignment vertical="center" wrapText="1"/>
    </xf>
    <xf numFmtId="164" fontId="16" fillId="0" borderId="1" xfId="0" applyNumberFormat="1" applyFont="1" applyBorder="1" applyAlignment="1">
      <alignment horizontal="center" vertical="center" wrapText="1"/>
    </xf>
    <xf numFmtId="164" fontId="16" fillId="0" borderId="1" xfId="1" applyNumberFormat="1" applyFont="1" applyBorder="1" applyAlignment="1">
      <alignment horizontal="center" vertical="center" wrapText="1"/>
    </xf>
    <xf numFmtId="164" fontId="16" fillId="3"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1" fontId="22" fillId="2" borderId="1" xfId="2" applyNumberFormat="1" applyFont="1" applyFill="1" applyBorder="1" applyAlignment="1">
      <alignment horizontal="center" vertical="center" wrapText="1"/>
    </xf>
    <xf numFmtId="164" fontId="21" fillId="0" borderId="1" xfId="0" applyNumberFormat="1" applyFont="1" applyBorder="1" applyAlignment="1">
      <alignment horizontal="center" vertical="center" wrapText="1"/>
    </xf>
    <xf numFmtId="164" fontId="22" fillId="0" borderId="1" xfId="1" applyNumberFormat="1" applyFont="1" applyBorder="1" applyAlignment="1">
      <alignment horizontal="center" vertical="center" wrapText="1"/>
    </xf>
    <xf numFmtId="164" fontId="21" fillId="0" borderId="1" xfId="1" applyNumberFormat="1" applyFont="1" applyBorder="1" applyAlignment="1">
      <alignment horizontal="center" vertical="center" wrapText="1"/>
    </xf>
    <xf numFmtId="0" fontId="22" fillId="0" borderId="0" xfId="0" applyFont="1" applyAlignment="1">
      <alignment vertical="center" wrapText="1"/>
    </xf>
    <xf numFmtId="0" fontId="23" fillId="0" borderId="0" xfId="0" applyFont="1"/>
    <xf numFmtId="0" fontId="13" fillId="0" borderId="1" xfId="0" applyFont="1" applyBorder="1" applyAlignment="1">
      <alignment horizontal="left" vertical="center" wrapText="1"/>
    </xf>
    <xf numFmtId="164" fontId="16" fillId="2" borderId="1" xfId="0" applyNumberFormat="1" applyFont="1" applyFill="1" applyBorder="1" applyAlignment="1">
      <alignment horizontal="center" vertical="center" wrapText="1"/>
    </xf>
    <xf numFmtId="164" fontId="21" fillId="2" borderId="1" xfId="0" applyNumberFormat="1" applyFont="1" applyFill="1" applyBorder="1" applyAlignment="1">
      <alignment horizontal="center" vertical="center" wrapText="1"/>
    </xf>
    <xf numFmtId="164" fontId="13" fillId="2" borderId="1" xfId="1" applyNumberFormat="1" applyFont="1" applyFill="1" applyBorder="1" applyAlignment="1">
      <alignment horizontal="center" vertical="center" wrapText="1"/>
    </xf>
    <xf numFmtId="164" fontId="22" fillId="2" borderId="1" xfId="1"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164" fontId="13" fillId="0" borderId="1" xfId="1"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0" fillId="0" borderId="1" xfId="0" applyFont="1" applyBorder="1" applyAlignment="1">
      <alignment horizontal="left" vertical="center" wrapText="1"/>
    </xf>
    <xf numFmtId="0" fontId="22" fillId="0" borderId="1" xfId="0" applyFont="1" applyBorder="1" applyAlignment="1">
      <alignment horizontal="center" vertical="center" wrapText="1"/>
    </xf>
    <xf numFmtId="0" fontId="25" fillId="0" borderId="0" xfId="0" applyFont="1"/>
    <xf numFmtId="0" fontId="24" fillId="0" borderId="0" xfId="0" applyFont="1" applyAlignment="1">
      <alignment horizontal="center"/>
    </xf>
    <xf numFmtId="0" fontId="27" fillId="0" borderId="0" xfId="0" applyFont="1"/>
    <xf numFmtId="0" fontId="24" fillId="0" borderId="1" xfId="0" applyFont="1" applyBorder="1" applyAlignment="1">
      <alignment horizontal="center" vertical="center"/>
    </xf>
    <xf numFmtId="0" fontId="24" fillId="0" borderId="1" xfId="0" applyFont="1" applyBorder="1" applyAlignment="1">
      <alignment horizontal="left" vertical="center"/>
    </xf>
    <xf numFmtId="3" fontId="24" fillId="0" borderId="1" xfId="0" applyNumberFormat="1" applyFont="1" applyBorder="1" applyAlignment="1">
      <alignment horizontal="right" vertical="center"/>
    </xf>
    <xf numFmtId="0" fontId="27" fillId="0" borderId="10" xfId="0" applyFont="1" applyBorder="1" applyAlignment="1">
      <alignment horizontal="center"/>
    </xf>
    <xf numFmtId="0" fontId="28" fillId="0" borderId="1" xfId="0" applyFont="1" applyBorder="1" applyAlignment="1">
      <alignment horizontal="center"/>
    </xf>
    <xf numFmtId="0" fontId="28" fillId="2" borderId="1" xfId="0" applyFont="1" applyFill="1" applyBorder="1" applyAlignment="1">
      <alignment wrapText="1"/>
    </xf>
    <xf numFmtId="3" fontId="29" fillId="0" borderId="1" xfId="0" applyNumberFormat="1" applyFont="1" applyBorder="1"/>
    <xf numFmtId="14" fontId="28" fillId="2" borderId="1" xfId="0" applyNumberFormat="1" applyFont="1" applyFill="1" applyBorder="1" applyAlignment="1">
      <alignment horizontal="center" wrapText="1"/>
    </xf>
    <xf numFmtId="0" fontId="30" fillId="2" borderId="0" xfId="0" applyFont="1" applyFill="1"/>
    <xf numFmtId="0" fontId="28" fillId="0" borderId="1" xfId="0" applyFont="1" applyBorder="1" applyAlignment="1">
      <alignment wrapText="1"/>
    </xf>
    <xf numFmtId="0" fontId="31" fillId="2" borderId="0" xfId="0" applyFont="1" applyFill="1"/>
    <xf numFmtId="164" fontId="29" fillId="2" borderId="1" xfId="0" applyNumberFormat="1" applyFont="1" applyFill="1" applyBorder="1" applyAlignment="1">
      <alignment horizontal="center"/>
    </xf>
    <xf numFmtId="0" fontId="32" fillId="0" borderId="1" xfId="0" applyFont="1" applyBorder="1" applyAlignment="1">
      <alignment horizontal="center"/>
    </xf>
    <xf numFmtId="0" fontId="33" fillId="2" borderId="1" xfId="0" applyFont="1" applyFill="1" applyBorder="1" applyAlignment="1">
      <alignment wrapText="1"/>
    </xf>
    <xf numFmtId="164" fontId="34" fillId="2" borderId="1" xfId="0" applyNumberFormat="1" applyFont="1" applyFill="1" applyBorder="1" applyAlignment="1">
      <alignment horizontal="center"/>
    </xf>
    <xf numFmtId="0" fontId="0" fillId="2" borderId="1" xfId="0" applyFill="1" applyBorder="1" applyAlignment="1">
      <alignment horizontal="center"/>
    </xf>
    <xf numFmtId="0" fontId="35" fillId="2" borderId="0" xfId="0" applyFont="1" applyFill="1"/>
    <xf numFmtId="0" fontId="36" fillId="0" borderId="1" xfId="0" applyFont="1" applyBorder="1"/>
    <xf numFmtId="3" fontId="37" fillId="0" borderId="1" xfId="0" applyNumberFormat="1" applyFont="1" applyBorder="1"/>
    <xf numFmtId="0" fontId="38" fillId="2" borderId="0" xfId="0" applyFont="1" applyFill="1"/>
    <xf numFmtId="0" fontId="36" fillId="0" borderId="1" xfId="0" applyFont="1" applyBorder="1" applyAlignment="1">
      <alignment wrapText="1"/>
    </xf>
    <xf numFmtId="0" fontId="39" fillId="0" borderId="1" xfId="0" applyFont="1" applyBorder="1"/>
    <xf numFmtId="3" fontId="40" fillId="0" borderId="1" xfId="0" applyNumberFormat="1" applyFont="1" applyBorder="1"/>
    <xf numFmtId="0" fontId="39" fillId="0" borderId="1" xfId="0" applyFont="1" applyBorder="1" applyAlignment="1">
      <alignment horizontal="left"/>
    </xf>
    <xf numFmtId="3" fontId="39" fillId="0" borderId="1" xfId="0" applyNumberFormat="1" applyFont="1" applyBorder="1"/>
    <xf numFmtId="0" fontId="41" fillId="0" borderId="1" xfId="0" applyFont="1" applyBorder="1" applyAlignment="1">
      <alignment wrapText="1"/>
    </xf>
    <xf numFmtId="3" fontId="41" fillId="0" borderId="1" xfId="0" applyNumberFormat="1" applyFont="1" applyBorder="1"/>
    <xf numFmtId="164" fontId="38" fillId="2" borderId="0" xfId="0" applyNumberFormat="1" applyFont="1" applyFill="1"/>
    <xf numFmtId="0" fontId="41" fillId="0" borderId="1" xfId="0" applyFont="1" applyBorder="1" applyAlignment="1">
      <alignment horizontal="center"/>
    </xf>
    <xf numFmtId="0" fontId="42" fillId="2" borderId="0" xfId="0" applyFont="1" applyFill="1"/>
    <xf numFmtId="3" fontId="43" fillId="0" borderId="1" xfId="0" applyNumberFormat="1" applyFont="1" applyBorder="1"/>
    <xf numFmtId="0" fontId="44" fillId="0" borderId="1" xfId="0" applyFont="1" applyBorder="1" applyAlignment="1">
      <alignment wrapText="1"/>
    </xf>
    <xf numFmtId="3" fontId="45" fillId="0" borderId="1" xfId="0" applyNumberFormat="1" applyFont="1" applyBorder="1"/>
    <xf numFmtId="0" fontId="41" fillId="0" borderId="1" xfId="0" applyFont="1" applyBorder="1" applyAlignment="1">
      <alignment horizontal="left" wrapText="1"/>
    </xf>
    <xf numFmtId="3" fontId="36" fillId="0" borderId="1" xfId="0" applyNumberFormat="1" applyFont="1" applyBorder="1"/>
    <xf numFmtId="0" fontId="24" fillId="0" borderId="1" xfId="0" applyFont="1" applyBorder="1" applyAlignment="1">
      <alignment wrapText="1"/>
    </xf>
    <xf numFmtId="0" fontId="27" fillId="2" borderId="1" xfId="0" applyFont="1" applyFill="1" applyBorder="1" applyAlignment="1">
      <alignment horizontal="center"/>
    </xf>
    <xf numFmtId="0" fontId="41" fillId="0" borderId="1" xfId="0" quotePrefix="1" applyFont="1" applyBorder="1" applyAlignment="1">
      <alignment horizontal="center"/>
    </xf>
    <xf numFmtId="0" fontId="46" fillId="0" borderId="1" xfId="0" applyFont="1" applyBorder="1" applyAlignment="1">
      <alignment horizontal="left"/>
    </xf>
    <xf numFmtId="3" fontId="46" fillId="0" borderId="1" xfId="0" applyNumberFormat="1" applyFont="1" applyBorder="1"/>
    <xf numFmtId="0" fontId="34" fillId="2" borderId="1" xfId="0" applyFont="1" applyFill="1" applyBorder="1" applyAlignment="1">
      <alignment horizontal="center"/>
    </xf>
    <xf numFmtId="164" fontId="34" fillId="2" borderId="1" xfId="1" applyNumberFormat="1" applyFont="1" applyFill="1" applyBorder="1" applyAlignment="1">
      <alignment horizontal="center"/>
    </xf>
    <xf numFmtId="0" fontId="38" fillId="2" borderId="1" xfId="0" applyFont="1" applyFill="1" applyBorder="1"/>
    <xf numFmtId="0" fontId="41" fillId="0" borderId="0" xfId="0" applyFont="1"/>
    <xf numFmtId="3" fontId="47" fillId="0" borderId="1" xfId="0" applyNumberFormat="1" applyFont="1" applyBorder="1"/>
    <xf numFmtId="14" fontId="8" fillId="2" borderId="1" xfId="0" applyNumberFormat="1" applyFont="1" applyFill="1" applyBorder="1" applyAlignment="1">
      <alignment horizontal="center" vertical="center" wrapText="1"/>
    </xf>
    <xf numFmtId="3" fontId="8" fillId="0" borderId="1" xfId="0" applyNumberFormat="1" applyFont="1" applyBorder="1" applyAlignment="1">
      <alignment vertical="center" wrapText="1"/>
    </xf>
    <xf numFmtId="3" fontId="10" fillId="0" borderId="1" xfId="0" applyNumberFormat="1" applyFont="1" applyBorder="1" applyAlignment="1">
      <alignment vertical="center" wrapText="1"/>
    </xf>
    <xf numFmtId="3" fontId="48" fillId="0" borderId="1" xfId="0" applyNumberFormat="1" applyFont="1" applyBorder="1" applyAlignment="1">
      <alignment vertical="center" wrapText="1"/>
    </xf>
    <xf numFmtId="3" fontId="20" fillId="0" borderId="1" xfId="0" applyNumberFormat="1" applyFont="1" applyBorder="1" applyAlignment="1">
      <alignment vertical="center" wrapText="1"/>
    </xf>
    <xf numFmtId="0" fontId="10" fillId="2" borderId="1" xfId="0" applyFont="1" applyFill="1" applyBorder="1" applyAlignment="1">
      <alignment horizontal="center" vertical="center" wrapText="1"/>
    </xf>
    <xf numFmtId="0" fontId="10" fillId="0" borderId="1" xfId="0" quotePrefix="1" applyFont="1" applyBorder="1" applyAlignment="1">
      <alignment horizontal="center" vertical="center" wrapText="1"/>
    </xf>
    <xf numFmtId="0" fontId="48" fillId="0" borderId="1" xfId="0" applyFont="1" applyBorder="1" applyAlignment="1">
      <alignment horizontal="left" vertical="center" wrapText="1"/>
    </xf>
    <xf numFmtId="14" fontId="10" fillId="2"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0" fontId="49" fillId="0" borderId="1" xfId="0" applyFont="1" applyBorder="1" applyAlignment="1">
      <alignment vertical="center" wrapText="1"/>
    </xf>
    <xf numFmtId="0" fontId="49" fillId="0" borderId="1" xfId="0" applyFont="1" applyBorder="1" applyAlignment="1">
      <alignment horizontal="left" vertical="center" wrapText="1"/>
    </xf>
    <xf numFmtId="0" fontId="50" fillId="0" borderId="1" xfId="0" applyFont="1" applyBorder="1" applyAlignment="1">
      <alignment vertical="center" wrapText="1"/>
    </xf>
    <xf numFmtId="0" fontId="48" fillId="0" borderId="1" xfId="0" applyFont="1" applyBorder="1" applyAlignment="1">
      <alignment horizontal="center" vertical="center" wrapText="1"/>
    </xf>
    <xf numFmtId="0" fontId="48" fillId="2" borderId="1" xfId="0" applyFont="1" applyFill="1" applyBorder="1" applyAlignment="1">
      <alignment horizontal="center" vertical="center" wrapText="1"/>
    </xf>
    <xf numFmtId="0" fontId="51" fillId="2" borderId="0" xfId="0" applyFont="1" applyFill="1"/>
    <xf numFmtId="164" fontId="8" fillId="2" borderId="1" xfId="0" applyNumberFormat="1" applyFont="1" applyFill="1" applyBorder="1" applyAlignment="1">
      <alignment horizontal="center" vertical="center" wrapText="1"/>
    </xf>
    <xf numFmtId="0" fontId="12" fillId="0" borderId="12" xfId="0" applyFont="1" applyBorder="1"/>
    <xf numFmtId="0" fontId="13" fillId="0" borderId="12" xfId="0" applyFont="1" applyBorder="1" applyAlignment="1">
      <alignment vertical="center" wrapText="1"/>
    </xf>
    <xf numFmtId="0" fontId="8" fillId="0" borderId="0" xfId="0" applyFont="1" applyAlignment="1">
      <alignment vertical="center" wrapText="1"/>
    </xf>
    <xf numFmtId="164" fontId="10" fillId="2" borderId="1" xfId="1" applyNumberFormat="1" applyFont="1" applyFill="1" applyBorder="1" applyAlignment="1">
      <alignment horizontal="center" vertical="center" wrapText="1"/>
    </xf>
    <xf numFmtId="3" fontId="10" fillId="0" borderId="1" xfId="0" applyNumberFormat="1" applyFont="1" applyBorder="1" applyAlignment="1">
      <alignment horizontal="right" vertical="center" wrapText="1"/>
    </xf>
    <xf numFmtId="0" fontId="20" fillId="2" borderId="1" xfId="0"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0" fontId="50" fillId="0" borderId="1" xfId="0" applyFont="1" applyBorder="1" applyAlignment="1">
      <alignment horizontal="left" vertical="center" wrapText="1"/>
    </xf>
    <xf numFmtId="0" fontId="48" fillId="0" borderId="1" xfId="0" applyFont="1" applyBorder="1" applyAlignment="1">
      <alignment vertical="center" wrapText="1"/>
    </xf>
    <xf numFmtId="164" fontId="48" fillId="2" borderId="1" xfId="0" applyNumberFormat="1" applyFont="1" applyFill="1" applyBorder="1" applyAlignment="1">
      <alignment horizontal="center" vertical="center" wrapText="1"/>
    </xf>
    <xf numFmtId="164" fontId="48" fillId="0" borderId="1" xfId="1" applyNumberFormat="1" applyFont="1" applyBorder="1" applyAlignment="1">
      <alignment horizontal="center" vertical="center" wrapText="1"/>
    </xf>
    <xf numFmtId="164" fontId="48" fillId="0" borderId="1" xfId="1" applyNumberFormat="1" applyFont="1" applyBorder="1" applyAlignment="1">
      <alignment vertical="center" wrapText="1"/>
    </xf>
    <xf numFmtId="0" fontId="20" fillId="0" borderId="1" xfId="0" applyFont="1" applyBorder="1" applyAlignment="1">
      <alignment vertical="center" wrapText="1"/>
    </xf>
    <xf numFmtId="0" fontId="52" fillId="0" borderId="0" xfId="0" applyFont="1"/>
    <xf numFmtId="0" fontId="20" fillId="0" borderId="1" xfId="0" applyFont="1" applyBorder="1" applyAlignment="1">
      <alignment horizontal="center" vertical="center" wrapText="1"/>
    </xf>
    <xf numFmtId="164" fontId="48" fillId="0" borderId="1" xfId="0" applyNumberFormat="1" applyFont="1" applyBorder="1" applyAlignment="1">
      <alignment horizontal="center" vertical="center" wrapText="1"/>
    </xf>
    <xf numFmtId="0" fontId="20" fillId="0" borderId="2" xfId="0" applyFont="1" applyBorder="1" applyAlignment="1">
      <alignment vertical="center" wrapText="1"/>
    </xf>
    <xf numFmtId="0" fontId="53" fillId="0" borderId="0" xfId="0" applyFont="1"/>
    <xf numFmtId="1" fontId="48" fillId="2" borderId="1" xfId="2" applyNumberFormat="1" applyFont="1" applyFill="1" applyBorder="1" applyAlignment="1">
      <alignment horizontal="center" vertical="center" wrapText="1"/>
    </xf>
    <xf numFmtId="164" fontId="48" fillId="2" borderId="1" xfId="1" applyNumberFormat="1" applyFont="1" applyFill="1" applyBorder="1" applyAlignment="1">
      <alignment horizontal="center" vertical="center" wrapText="1"/>
    </xf>
    <xf numFmtId="164" fontId="54" fillId="2" borderId="1" xfId="1" applyNumberFormat="1" applyFont="1" applyFill="1" applyBorder="1" applyAlignment="1">
      <alignment horizontal="center" vertical="center" wrapText="1"/>
    </xf>
    <xf numFmtId="164" fontId="55" fillId="0" borderId="1" xfId="0" applyNumberFormat="1" applyFont="1" applyBorder="1" applyAlignment="1">
      <alignment horizontal="center" vertical="center" wrapText="1"/>
    </xf>
    <xf numFmtId="164" fontId="55" fillId="2" borderId="1" xfId="0" applyNumberFormat="1" applyFont="1" applyFill="1" applyBorder="1" applyAlignment="1">
      <alignment horizontal="center" vertical="center" wrapText="1"/>
    </xf>
    <xf numFmtId="164" fontId="54" fillId="0" borderId="1" xfId="1" applyNumberFormat="1" applyFont="1" applyBorder="1" applyAlignment="1">
      <alignment horizontal="center" vertical="center" wrapText="1"/>
    </xf>
    <xf numFmtId="164" fontId="55" fillId="0" borderId="1" xfId="1" applyNumberFormat="1" applyFont="1" applyBorder="1" applyAlignment="1">
      <alignment horizontal="center" vertical="center" wrapText="1"/>
    </xf>
    <xf numFmtId="0" fontId="54" fillId="0" borderId="0" xfId="0" applyFont="1" applyAlignment="1">
      <alignment vertical="center" wrapText="1"/>
    </xf>
    <xf numFmtId="0" fontId="56" fillId="0" borderId="0" xfId="0" applyFont="1"/>
    <xf numFmtId="1" fontId="54" fillId="2" borderId="1" xfId="2" applyNumberFormat="1" applyFont="1" applyFill="1" applyBorder="1" applyAlignment="1">
      <alignment horizontal="center" vertical="center" wrapText="1"/>
    </xf>
    <xf numFmtId="0" fontId="48" fillId="2" borderId="1" xfId="0" applyFont="1" applyFill="1" applyBorder="1" applyAlignment="1">
      <alignment vertical="center" wrapText="1"/>
    </xf>
    <xf numFmtId="0" fontId="48" fillId="2" borderId="0" xfId="0" applyFont="1" applyFill="1" applyAlignment="1">
      <alignment vertical="center" wrapText="1"/>
    </xf>
    <xf numFmtId="0" fontId="57" fillId="2" borderId="1" xfId="0" applyFont="1" applyFill="1" applyBorder="1" applyAlignment="1">
      <alignment horizontal="center"/>
    </xf>
    <xf numFmtId="0" fontId="58" fillId="0" borderId="1" xfId="0" applyFont="1" applyBorder="1" applyAlignment="1">
      <alignment horizontal="center" vertical="center" wrapText="1"/>
    </xf>
    <xf numFmtId="0" fontId="59" fillId="0" borderId="1" xfId="0" applyFont="1" applyBorder="1" applyAlignment="1">
      <alignment horizontal="left" vertical="center" wrapText="1"/>
    </xf>
    <xf numFmtId="0" fontId="59" fillId="0" borderId="1" xfId="0" applyFont="1" applyBorder="1" applyAlignment="1">
      <alignment horizontal="center" vertical="center" wrapText="1"/>
    </xf>
    <xf numFmtId="164" fontId="58" fillId="0" borderId="1" xfId="0" applyNumberFormat="1" applyFont="1" applyBorder="1" applyAlignment="1">
      <alignment horizontal="center" vertical="center" wrapText="1"/>
    </xf>
    <xf numFmtId="164" fontId="58" fillId="2" borderId="1" xfId="0" applyNumberFormat="1" applyFont="1" applyFill="1" applyBorder="1" applyAlignment="1">
      <alignment horizontal="center" vertical="center" wrapText="1"/>
    </xf>
    <xf numFmtId="164" fontId="59" fillId="0" borderId="1" xfId="1" applyNumberFormat="1" applyFont="1" applyBorder="1" applyAlignment="1">
      <alignment horizontal="center" vertical="center" wrapText="1"/>
    </xf>
    <xf numFmtId="164" fontId="58" fillId="0" borderId="1" xfId="1" applyNumberFormat="1" applyFont="1" applyBorder="1" applyAlignment="1">
      <alignment horizontal="center" vertical="center" wrapText="1"/>
    </xf>
    <xf numFmtId="0" fontId="59" fillId="0" borderId="0" xfId="0" applyFont="1" applyAlignment="1">
      <alignment vertical="center" wrapText="1"/>
    </xf>
    <xf numFmtId="0" fontId="60" fillId="0" borderId="0" xfId="0" applyFont="1"/>
    <xf numFmtId="0" fontId="61" fillId="0" borderId="1" xfId="0" applyFont="1" applyBorder="1" applyAlignment="1">
      <alignment horizontal="center" vertical="center" wrapText="1"/>
    </xf>
    <xf numFmtId="0" fontId="62" fillId="0" borderId="1" xfId="0" applyFont="1" applyBorder="1" applyAlignment="1">
      <alignment horizontal="left" vertical="center" wrapText="1"/>
    </xf>
    <xf numFmtId="0" fontId="62" fillId="0" borderId="1" xfId="0" applyFont="1" applyBorder="1" applyAlignment="1">
      <alignment horizontal="center" vertical="center" wrapText="1"/>
    </xf>
    <xf numFmtId="164" fontId="61" fillId="0" borderId="1" xfId="0" applyNumberFormat="1" applyFont="1" applyBorder="1" applyAlignment="1">
      <alignment horizontal="center" vertical="center" wrapText="1"/>
    </xf>
    <xf numFmtId="164" fontId="61" fillId="2" borderId="1" xfId="0" applyNumberFormat="1" applyFont="1" applyFill="1" applyBorder="1" applyAlignment="1">
      <alignment horizontal="center" vertical="center" wrapText="1"/>
    </xf>
    <xf numFmtId="164" fontId="62" fillId="0" borderId="1" xfId="1" applyNumberFormat="1" applyFont="1" applyBorder="1" applyAlignment="1">
      <alignment horizontal="center" vertical="center" wrapText="1"/>
    </xf>
    <xf numFmtId="164" fontId="61" fillId="0" borderId="1" xfId="1" applyNumberFormat="1" applyFont="1" applyBorder="1" applyAlignment="1">
      <alignment horizontal="center" vertical="center" wrapText="1"/>
    </xf>
    <xf numFmtId="0" fontId="62" fillId="0" borderId="0" xfId="0" applyFont="1" applyAlignment="1">
      <alignment vertical="center" wrapText="1"/>
    </xf>
    <xf numFmtId="0" fontId="63" fillId="0" borderId="0" xfId="0" applyFont="1"/>
    <xf numFmtId="164" fontId="59" fillId="0" borderId="1" xfId="1" applyNumberFormat="1" applyFont="1" applyFill="1" applyBorder="1" applyAlignment="1">
      <alignment horizontal="center" vertical="center" wrapText="1"/>
    </xf>
    <xf numFmtId="164" fontId="59" fillId="0" borderId="1" xfId="0" applyNumberFormat="1" applyFont="1" applyBorder="1" applyAlignment="1">
      <alignment horizontal="center" vertical="center" wrapText="1"/>
    </xf>
    <xf numFmtId="164" fontId="59" fillId="0" borderId="1" xfId="1" applyNumberFormat="1" applyFont="1" applyBorder="1" applyAlignment="1">
      <alignment vertical="center" wrapText="1"/>
    </xf>
    <xf numFmtId="1" fontId="59" fillId="0" borderId="1" xfId="2" applyNumberFormat="1" applyFont="1" applyBorder="1" applyAlignment="1">
      <alignment vertical="center" wrapText="1"/>
    </xf>
    <xf numFmtId="164" fontId="59" fillId="2" borderId="1" xfId="1" applyNumberFormat="1" applyFont="1" applyFill="1" applyBorder="1" applyAlignment="1">
      <alignment horizontal="center" vertical="center" wrapText="1"/>
    </xf>
    <xf numFmtId="3" fontId="59" fillId="0" borderId="1" xfId="3" applyNumberFormat="1" applyFont="1" applyBorder="1" applyAlignment="1">
      <alignment vertical="center" wrapText="1"/>
    </xf>
    <xf numFmtId="0" fontId="23" fillId="0" borderId="0" xfId="0" applyFont="1" applyAlignment="1">
      <alignment wrapText="1"/>
    </xf>
    <xf numFmtId="164" fontId="13" fillId="3" borderId="1" xfId="0" applyNumberFormat="1" applyFont="1" applyFill="1" applyBorder="1" applyAlignment="1">
      <alignment horizontal="center" vertical="center" wrapText="1"/>
    </xf>
    <xf numFmtId="1" fontId="59" fillId="2" borderId="1" xfId="2" applyNumberFormat="1" applyFont="1" applyFill="1" applyBorder="1" applyAlignment="1">
      <alignment vertical="center" wrapText="1"/>
    </xf>
    <xf numFmtId="1" fontId="59" fillId="2" borderId="1" xfId="2" applyNumberFormat="1" applyFont="1" applyFill="1" applyBorder="1" applyAlignment="1">
      <alignment horizontal="center" vertical="center" wrapText="1"/>
    </xf>
    <xf numFmtId="0" fontId="58" fillId="0" borderId="1" xfId="0" applyFont="1" applyBorder="1" applyAlignment="1">
      <alignment vertical="center" wrapText="1"/>
    </xf>
    <xf numFmtId="0" fontId="16" fillId="0" borderId="0" xfId="0" applyFont="1" applyAlignment="1">
      <alignment vertical="center" wrapText="1"/>
    </xf>
    <xf numFmtId="0" fontId="13" fillId="2" borderId="1" xfId="0" applyFont="1" applyFill="1" applyBorder="1" applyAlignment="1">
      <alignment horizontal="justify" vertical="center" wrapText="1"/>
    </xf>
    <xf numFmtId="0" fontId="29" fillId="2" borderId="1" xfId="0" applyFont="1" applyFill="1" applyBorder="1" applyAlignment="1">
      <alignment wrapText="1"/>
    </xf>
    <xf numFmtId="0" fontId="58" fillId="2" borderId="1" xfId="0" applyFont="1" applyFill="1" applyBorder="1" applyAlignment="1">
      <alignment horizontal="center" vertical="center" wrapText="1"/>
    </xf>
    <xf numFmtId="0" fontId="59" fillId="2" borderId="1" xfId="0" applyFont="1" applyFill="1" applyBorder="1" applyAlignment="1">
      <alignment horizontal="center" vertical="center" wrapText="1"/>
    </xf>
    <xf numFmtId="164" fontId="59" fillId="2" borderId="1" xfId="0" applyNumberFormat="1" applyFont="1" applyFill="1" applyBorder="1" applyAlignment="1">
      <alignment horizontal="center" vertical="center" wrapText="1"/>
    </xf>
    <xf numFmtId="164" fontId="59" fillId="2" borderId="1" xfId="1" applyNumberFormat="1" applyFont="1" applyFill="1" applyBorder="1" applyAlignment="1">
      <alignment vertical="center" wrapText="1"/>
    </xf>
    <xf numFmtId="0" fontId="60" fillId="2" borderId="0" xfId="0" applyFont="1" applyFill="1"/>
    <xf numFmtId="0" fontId="16" fillId="0" borderId="1" xfId="0" applyFont="1" applyBorder="1" applyAlignment="1">
      <alignment vertical="center" wrapText="1"/>
    </xf>
    <xf numFmtId="14" fontId="59" fillId="2" borderId="1" xfId="0" applyNumberFormat="1" applyFont="1" applyFill="1" applyBorder="1" applyAlignment="1">
      <alignment horizontal="center" vertical="center" wrapText="1"/>
    </xf>
    <xf numFmtId="0" fontId="58" fillId="0" borderId="0" xfId="0" applyFont="1" applyAlignment="1">
      <alignment wrapText="1"/>
    </xf>
    <xf numFmtId="0" fontId="28" fillId="0" borderId="1" xfId="0" applyFont="1" applyBorder="1" applyAlignment="1">
      <alignment horizontal="center" vertical="center" wrapText="1"/>
    </xf>
    <xf numFmtId="0" fontId="28" fillId="2" borderId="1" xfId="0" applyFont="1" applyFill="1" applyBorder="1" applyAlignment="1">
      <alignment vertical="center" wrapText="1"/>
    </xf>
    <xf numFmtId="14" fontId="28" fillId="2" borderId="1" xfId="0" applyNumberFormat="1" applyFont="1" applyFill="1" applyBorder="1" applyAlignment="1">
      <alignment horizontal="center" vertical="center" wrapText="1"/>
    </xf>
    <xf numFmtId="0" fontId="28" fillId="0" borderId="1" xfId="0" applyFont="1" applyBorder="1" applyAlignment="1">
      <alignment vertical="center" wrapText="1"/>
    </xf>
    <xf numFmtId="0" fontId="32" fillId="0" borderId="1" xfId="0" applyFont="1" applyBorder="1" applyAlignment="1">
      <alignment horizontal="center" vertical="center" wrapText="1"/>
    </xf>
    <xf numFmtId="0" fontId="32" fillId="0" borderId="1" xfId="0" applyFont="1" applyBorder="1" applyAlignment="1">
      <alignment horizontal="left" vertical="center" wrapText="1"/>
    </xf>
    <xf numFmtId="164" fontId="32" fillId="0" borderId="1" xfId="0" applyNumberFormat="1" applyFont="1" applyBorder="1" applyAlignment="1">
      <alignment horizontal="center" vertical="center" wrapText="1"/>
    </xf>
    <xf numFmtId="0" fontId="64" fillId="0" borderId="1" xfId="0" applyFont="1" applyBorder="1" applyAlignment="1">
      <alignment horizontal="center" vertical="center" wrapText="1"/>
    </xf>
    <xf numFmtId="0" fontId="64" fillId="0" borderId="1" xfId="0" applyFont="1" applyBorder="1" applyAlignment="1">
      <alignment vertical="center" wrapText="1"/>
    </xf>
    <xf numFmtId="0" fontId="65" fillId="2" borderId="1" xfId="0" applyFont="1" applyFill="1" applyBorder="1" applyAlignment="1">
      <alignment horizontal="center" vertical="center" wrapText="1"/>
    </xf>
    <xf numFmtId="164" fontId="64" fillId="2" borderId="1" xfId="0" applyNumberFormat="1" applyFont="1" applyFill="1" applyBorder="1" applyAlignment="1">
      <alignment horizontal="center" vertical="center" wrapText="1"/>
    </xf>
    <xf numFmtId="0" fontId="28" fillId="0" borderId="1" xfId="0" applyFont="1" applyBorder="1" applyAlignment="1">
      <alignment horizontal="left" vertical="center" wrapText="1"/>
    </xf>
    <xf numFmtId="164" fontId="28" fillId="0" borderId="1" xfId="0" applyNumberFormat="1" applyFont="1" applyBorder="1" applyAlignment="1">
      <alignment horizontal="center" vertical="center" wrapText="1"/>
    </xf>
    <xf numFmtId="0" fontId="32" fillId="0" borderId="1" xfId="0" applyFont="1" applyBorder="1" applyAlignment="1">
      <alignment vertical="center" wrapText="1"/>
    </xf>
    <xf numFmtId="164" fontId="48" fillId="2" borderId="2" xfId="0" applyNumberFormat="1" applyFont="1" applyFill="1" applyBorder="1" applyAlignment="1">
      <alignment horizontal="center" vertical="center" wrapText="1"/>
    </xf>
    <xf numFmtId="164" fontId="13" fillId="0" borderId="2" xfId="1" applyNumberFormat="1" applyFont="1" applyFill="1" applyBorder="1" applyAlignment="1">
      <alignment horizontal="center" vertical="center" wrapText="1"/>
    </xf>
    <xf numFmtId="164" fontId="59" fillId="0" borderId="2" xfId="0" applyNumberFormat="1" applyFont="1" applyBorder="1" applyAlignment="1">
      <alignment horizontal="center" vertical="center" wrapText="1"/>
    </xf>
    <xf numFmtId="164" fontId="59" fillId="2" borderId="2" xfId="0" applyNumberFormat="1" applyFont="1" applyFill="1" applyBorder="1" applyAlignment="1">
      <alignment horizontal="center" vertical="center" wrapText="1"/>
    </xf>
    <xf numFmtId="1" fontId="28" fillId="2" borderId="1" xfId="2" applyNumberFormat="1" applyFont="1" applyFill="1" applyBorder="1" applyAlignment="1">
      <alignment vertical="center" wrapText="1"/>
    </xf>
    <xf numFmtId="1" fontId="28" fillId="2" borderId="1" xfId="2" applyNumberFormat="1" applyFont="1" applyFill="1" applyBorder="1" applyAlignment="1">
      <alignment horizontal="center" vertical="center" wrapText="1"/>
    </xf>
    <xf numFmtId="164" fontId="28" fillId="2" borderId="1" xfId="1" applyNumberFormat="1" applyFont="1" applyFill="1" applyBorder="1" applyAlignment="1">
      <alignment horizontal="center" vertical="center" wrapText="1"/>
    </xf>
    <xf numFmtId="0" fontId="28" fillId="2" borderId="1" xfId="0" applyFont="1" applyFill="1" applyBorder="1" applyAlignment="1">
      <alignment horizontal="center" vertical="center" wrapText="1"/>
    </xf>
    <xf numFmtId="1" fontId="28" fillId="0" borderId="1" xfId="2" applyNumberFormat="1" applyFont="1" applyBorder="1" applyAlignment="1">
      <alignment vertical="center" wrapText="1"/>
    </xf>
    <xf numFmtId="164" fontId="32" fillId="0" borderId="1" xfId="0" applyNumberFormat="1" applyFont="1" applyBorder="1" applyAlignment="1">
      <alignment vertical="center" wrapText="1"/>
    </xf>
    <xf numFmtId="3" fontId="32" fillId="0" borderId="1" xfId="0" applyNumberFormat="1" applyFont="1" applyBorder="1" applyAlignment="1">
      <alignment vertical="center" wrapText="1"/>
    </xf>
    <xf numFmtId="3" fontId="28" fillId="0" borderId="1" xfId="0" applyNumberFormat="1" applyFont="1" applyBorder="1" applyAlignment="1">
      <alignment vertical="center" wrapText="1"/>
    </xf>
    <xf numFmtId="0" fontId="57" fillId="0" borderId="0" xfId="0" applyFont="1"/>
    <xf numFmtId="0" fontId="66" fillId="0" borderId="0" xfId="0" applyFont="1"/>
    <xf numFmtId="0" fontId="28" fillId="0" borderId="0" xfId="0" applyFont="1" applyAlignment="1">
      <alignment horizontal="center" vertical="center" wrapText="1"/>
    </xf>
    <xf numFmtId="0" fontId="28" fillId="0" borderId="0" xfId="0" applyFont="1" applyAlignment="1">
      <alignment horizontal="left" vertical="center" wrapText="1"/>
    </xf>
    <xf numFmtId="14" fontId="28" fillId="2" borderId="0" xfId="0" applyNumberFormat="1" applyFont="1" applyFill="1" applyAlignment="1">
      <alignment horizontal="center" vertical="center" wrapText="1"/>
    </xf>
    <xf numFmtId="0" fontId="32" fillId="0" borderId="0" xfId="0" applyFont="1" applyAlignment="1">
      <alignment horizontal="center" vertical="center" wrapText="1"/>
    </xf>
    <xf numFmtId="0" fontId="32" fillId="0" borderId="0" xfId="0" applyFont="1" applyAlignment="1">
      <alignment vertical="center" wrapText="1"/>
    </xf>
    <xf numFmtId="0" fontId="28" fillId="0" borderId="0" xfId="0" applyFont="1" applyAlignment="1">
      <alignment vertical="center" wrapText="1"/>
    </xf>
    <xf numFmtId="0" fontId="28" fillId="2" borderId="0" xfId="0" applyFont="1" applyFill="1" applyAlignment="1">
      <alignment vertical="center" wrapText="1"/>
    </xf>
    <xf numFmtId="0" fontId="48" fillId="0" borderId="1" xfId="0" applyFont="1" applyBorder="1" applyAlignment="1">
      <alignment horizontal="center"/>
    </xf>
    <xf numFmtId="0" fontId="48" fillId="0" borderId="1" xfId="0" applyFont="1" applyBorder="1"/>
    <xf numFmtId="14" fontId="8" fillId="0" borderId="1" xfId="0" applyNumberFormat="1" applyFont="1" applyBorder="1" applyAlignment="1">
      <alignment horizontal="center" vertical="center" wrapText="1"/>
    </xf>
    <xf numFmtId="164" fontId="1" fillId="0" borderId="1" xfId="1" applyNumberFormat="1" applyFont="1" applyBorder="1"/>
    <xf numFmtId="164" fontId="2" fillId="0" borderId="1" xfId="1" applyNumberFormat="1" applyFont="1" applyBorder="1"/>
    <xf numFmtId="164" fontId="67" fillId="0" borderId="1" xfId="1" applyNumberFormat="1" applyFont="1" applyBorder="1"/>
    <xf numFmtId="164" fontId="48" fillId="2" borderId="1" xfId="1" applyNumberFormat="1" applyFont="1" applyFill="1" applyBorder="1" applyAlignment="1">
      <alignment vertical="center" wrapText="1"/>
    </xf>
    <xf numFmtId="0" fontId="1" fillId="0" borderId="1" xfId="0" applyFont="1" applyBorder="1" applyAlignment="1">
      <alignment vertical="center" wrapText="1"/>
    </xf>
    <xf numFmtId="0" fontId="4" fillId="0" borderId="1" xfId="0" applyFont="1" applyBorder="1" applyAlignment="1">
      <alignment vertical="center" wrapText="1"/>
    </xf>
    <xf numFmtId="164" fontId="4" fillId="0" borderId="1" xfId="0" applyNumberFormat="1" applyFont="1" applyBorder="1" applyAlignment="1">
      <alignment vertical="center" wrapText="1"/>
    </xf>
    <xf numFmtId="0" fontId="8" fillId="0" borderId="1" xfId="4" applyFont="1" applyBorder="1" applyAlignment="1">
      <alignment horizontal="justify" vertical="center" wrapText="1"/>
    </xf>
    <xf numFmtId="0" fontId="15" fillId="0" borderId="0" xfId="0" applyFont="1" applyAlignment="1">
      <alignment horizontal="center" wrapText="1"/>
    </xf>
    <xf numFmtId="3" fontId="8" fillId="0" borderId="1" xfId="5" applyNumberFormat="1" applyFont="1" applyBorder="1" applyAlignment="1">
      <alignment horizontal="justify" vertical="center" wrapText="1"/>
    </xf>
    <xf numFmtId="3" fontId="8" fillId="0" borderId="1" xfId="2" quotePrefix="1" applyNumberFormat="1" applyFont="1" applyBorder="1" applyAlignment="1">
      <alignment horizontal="justify" vertical="center" wrapText="1"/>
    </xf>
    <xf numFmtId="0" fontId="48"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69" fillId="0" borderId="0" xfId="0" applyFont="1"/>
    <xf numFmtId="0" fontId="20" fillId="0" borderId="1" xfId="0" applyFont="1" applyBorder="1" applyAlignment="1">
      <alignment horizontal="justify" vertical="center" wrapText="1"/>
    </xf>
    <xf numFmtId="164" fontId="20" fillId="0" borderId="1" xfId="1" applyNumberFormat="1" applyFont="1" applyBorder="1" applyAlignment="1">
      <alignment vertical="center" wrapText="1"/>
    </xf>
    <xf numFmtId="164" fontId="20" fillId="0" borderId="1" xfId="1" applyNumberFormat="1" applyFont="1" applyBorder="1" applyAlignment="1">
      <alignment horizontal="center" vertical="center" wrapText="1"/>
    </xf>
    <xf numFmtId="0" fontId="10" fillId="0" borderId="0" xfId="0" applyFont="1" applyAlignment="1">
      <alignment horizontal="center"/>
    </xf>
    <xf numFmtId="164" fontId="0" fillId="0" borderId="0" xfId="0" applyNumberFormat="1"/>
    <xf numFmtId="0" fontId="10" fillId="2" borderId="0" xfId="0" applyFont="1" applyFill="1" applyAlignment="1">
      <alignment horizontal="center"/>
    </xf>
    <xf numFmtId="0" fontId="0" fillId="2" borderId="0" xfId="0" applyFill="1"/>
    <xf numFmtId="164" fontId="10" fillId="0" borderId="0" xfId="0" applyNumberFormat="1" applyFont="1" applyAlignment="1">
      <alignment horizontal="center"/>
    </xf>
    <xf numFmtId="0" fontId="0" fillId="0" borderId="0" xfId="0" applyAlignment="1">
      <alignment horizontal="center"/>
    </xf>
    <xf numFmtId="0" fontId="10" fillId="0" borderId="15" xfId="0" applyFont="1" applyBorder="1" applyAlignment="1">
      <alignment horizontal="justify" vertical="justify" wrapText="1"/>
    </xf>
    <xf numFmtId="0" fontId="48" fillId="0" borderId="15" xfId="0" applyFont="1" applyBorder="1" applyAlignment="1">
      <alignment horizontal="justify" vertical="justify" wrapText="1"/>
    </xf>
    <xf numFmtId="0" fontId="8" fillId="0" borderId="17" xfId="0" applyFont="1" applyBorder="1" applyAlignment="1">
      <alignment horizontal="justify" vertical="justify" wrapText="1"/>
    </xf>
    <xf numFmtId="0" fontId="8" fillId="0" borderId="16" xfId="0" applyFont="1" applyBorder="1" applyAlignment="1">
      <alignment horizontal="justify" vertical="justify" wrapText="1"/>
    </xf>
    <xf numFmtId="0" fontId="8" fillId="0" borderId="18" xfId="0" applyFont="1" applyBorder="1" applyAlignment="1">
      <alignment horizontal="justify" vertical="justify" wrapText="1"/>
    </xf>
    <xf numFmtId="9" fontId="0" fillId="0" borderId="0" xfId="0" applyNumberFormat="1"/>
    <xf numFmtId="166" fontId="0" fillId="0" borderId="0" xfId="1" applyNumberFormat="1" applyFont="1"/>
    <xf numFmtId="164" fontId="0" fillId="0" borderId="0" xfId="1" applyNumberFormat="1" applyFont="1"/>
    <xf numFmtId="0" fontId="10" fillId="0" borderId="15" xfId="0" applyFont="1" applyBorder="1" applyAlignment="1">
      <alignment horizontal="center" vertical="center" wrapText="1"/>
    </xf>
    <xf numFmtId="0" fontId="10" fillId="0" borderId="15" xfId="0" applyFont="1" applyBorder="1" applyAlignment="1">
      <alignment vertical="center" wrapText="1"/>
    </xf>
    <xf numFmtId="164" fontId="10" fillId="0" borderId="15" xfId="0" applyNumberFormat="1" applyFont="1" applyBorder="1" applyAlignment="1">
      <alignment vertical="center" wrapText="1"/>
    </xf>
    <xf numFmtId="164" fontId="10" fillId="0" borderId="15" xfId="0" applyNumberFormat="1" applyFont="1" applyBorder="1" applyAlignment="1">
      <alignment horizontal="center" vertical="center" wrapText="1"/>
    </xf>
    <xf numFmtId="41" fontId="10" fillId="0" borderId="15" xfId="0" applyNumberFormat="1" applyFont="1" applyBorder="1" applyAlignment="1">
      <alignment vertical="center" wrapText="1"/>
    </xf>
    <xf numFmtId="0" fontId="67" fillId="0" borderId="15" xfId="0" applyFont="1" applyBorder="1" applyAlignment="1">
      <alignment horizontal="center" vertical="center"/>
    </xf>
    <xf numFmtId="0" fontId="67" fillId="0" borderId="15" xfId="0" applyFont="1" applyBorder="1" applyAlignment="1">
      <alignment horizontal="left" vertical="center" wrapText="1"/>
    </xf>
    <xf numFmtId="0" fontId="48" fillId="0" borderId="15" xfId="0" applyFont="1" applyBorder="1" applyAlignment="1">
      <alignment vertical="center" wrapText="1"/>
    </xf>
    <xf numFmtId="164" fontId="48" fillId="0" borderId="15" xfId="0" applyNumberFormat="1" applyFont="1" applyBorder="1" applyAlignment="1">
      <alignment vertical="center" wrapText="1"/>
    </xf>
    <xf numFmtId="41" fontId="48" fillId="0" borderId="15" xfId="0" applyNumberFormat="1" applyFont="1" applyBorder="1" applyAlignment="1">
      <alignment vertical="center" wrapText="1"/>
    </xf>
    <xf numFmtId="0" fontId="8" fillId="0" borderId="17" xfId="0" applyFont="1" applyBorder="1" applyAlignment="1">
      <alignment horizontal="center" vertical="center"/>
    </xf>
    <xf numFmtId="1" fontId="8" fillId="0" borderId="17" xfId="0" applyNumberFormat="1" applyFont="1" applyBorder="1" applyAlignment="1">
      <alignment horizontal="center" vertical="center" wrapText="1"/>
    </xf>
    <xf numFmtId="41" fontId="8" fillId="0" borderId="17" xfId="0" applyNumberFormat="1" applyFont="1" applyBorder="1" applyAlignment="1">
      <alignment horizontal="center" vertical="center" wrapText="1"/>
    </xf>
    <xf numFmtId="0" fontId="67" fillId="0" borderId="15" xfId="0" applyFont="1" applyBorder="1" applyAlignment="1">
      <alignment vertical="center" wrapText="1"/>
    </xf>
    <xf numFmtId="0" fontId="48" fillId="0" borderId="15" xfId="0" applyFont="1" applyBorder="1" applyAlignment="1">
      <alignment horizontal="center" vertical="center" wrapText="1"/>
    </xf>
    <xf numFmtId="0" fontId="8" fillId="0" borderId="16" xfId="0" applyFont="1" applyBorder="1" applyAlignment="1">
      <alignment horizontal="center" vertical="center"/>
    </xf>
    <xf numFmtId="0" fontId="1" fillId="0" borderId="16" xfId="0" applyFont="1" applyBorder="1" applyAlignment="1">
      <alignment vertical="center"/>
    </xf>
    <xf numFmtId="1" fontId="8" fillId="2" borderId="16" xfId="2" applyNumberFormat="1" applyFont="1" applyFill="1" applyBorder="1" applyAlignment="1">
      <alignment horizontal="center" vertical="center" wrapText="1"/>
    </xf>
    <xf numFmtId="3" fontId="8" fillId="0" borderId="16" xfId="0" applyNumberFormat="1" applyFont="1" applyBorder="1" applyAlignment="1">
      <alignment vertical="center"/>
    </xf>
    <xf numFmtId="3" fontId="8" fillId="0" borderId="16" xfId="0" applyNumberFormat="1" applyFont="1" applyBorder="1" applyAlignment="1">
      <alignment horizontal="center" vertical="center"/>
    </xf>
    <xf numFmtId="41" fontId="8" fillId="0" borderId="16" xfId="1" applyNumberFormat="1" applyFont="1" applyBorder="1" applyAlignment="1">
      <alignment vertical="center" wrapText="1"/>
    </xf>
    <xf numFmtId="41" fontId="8" fillId="0" borderId="16" xfId="0" applyNumberFormat="1" applyFont="1" applyBorder="1" applyAlignment="1">
      <alignment horizontal="center" vertical="center" wrapText="1"/>
    </xf>
    <xf numFmtId="0" fontId="1" fillId="0" borderId="17" xfId="0" applyFont="1" applyBorder="1" applyAlignment="1">
      <alignment vertical="center"/>
    </xf>
    <xf numFmtId="3" fontId="8" fillId="0" borderId="17" xfId="0" applyNumberFormat="1" applyFont="1" applyBorder="1" applyAlignment="1">
      <alignment vertical="center"/>
    </xf>
    <xf numFmtId="3" fontId="8" fillId="0" borderId="17" xfId="3" quotePrefix="1" applyNumberFormat="1" applyFont="1" applyBorder="1" applyAlignment="1">
      <alignment horizontal="center" vertical="center" wrapText="1"/>
    </xf>
    <xf numFmtId="41" fontId="8" fillId="0" borderId="17" xfId="1" applyNumberFormat="1" applyFont="1" applyBorder="1" applyAlignment="1">
      <alignment vertical="center" wrapText="1"/>
    </xf>
    <xf numFmtId="0" fontId="8" fillId="0" borderId="18" xfId="0" applyFont="1" applyBorder="1" applyAlignment="1">
      <alignment horizontal="center" vertical="center"/>
    </xf>
    <xf numFmtId="0" fontId="1" fillId="0" borderId="18" xfId="0" applyFont="1" applyBorder="1" applyAlignment="1">
      <alignment vertical="center" wrapText="1"/>
    </xf>
    <xf numFmtId="0" fontId="8" fillId="0" borderId="18" xfId="0" applyFont="1" applyBorder="1" applyAlignment="1">
      <alignment horizontal="center" vertical="center" wrapText="1"/>
    </xf>
    <xf numFmtId="3" fontId="8" fillId="0" borderId="18" xfId="2" applyNumberFormat="1" applyFont="1" applyBorder="1" applyAlignment="1">
      <alignment horizontal="right" vertical="center"/>
    </xf>
    <xf numFmtId="3" fontId="8" fillId="0" borderId="18" xfId="2" applyNumberFormat="1" applyFont="1" applyBorder="1" applyAlignment="1">
      <alignment horizontal="center" vertical="center"/>
    </xf>
    <xf numFmtId="41" fontId="8" fillId="0" borderId="18" xfId="1" applyNumberFormat="1" applyFont="1" applyBorder="1" applyAlignment="1">
      <alignment vertical="center" wrapText="1"/>
    </xf>
    <xf numFmtId="41" fontId="8" fillId="0" borderId="18" xfId="0" applyNumberFormat="1" applyFont="1" applyBorder="1" applyAlignment="1">
      <alignment horizontal="center" vertical="center" wrapText="1"/>
    </xf>
    <xf numFmtId="0" fontId="1" fillId="0" borderId="16" xfId="0" applyFont="1" applyBorder="1" applyAlignment="1">
      <alignment vertical="center" wrapText="1"/>
    </xf>
    <xf numFmtId="1" fontId="8" fillId="0" borderId="16" xfId="0" applyNumberFormat="1" applyFont="1" applyBorder="1" applyAlignment="1">
      <alignment horizontal="center" vertical="center" wrapText="1"/>
    </xf>
    <xf numFmtId="41" fontId="8" fillId="0" borderId="16" xfId="0" applyNumberFormat="1" applyFont="1" applyBorder="1" applyAlignment="1">
      <alignment vertical="center" wrapText="1"/>
    </xf>
    <xf numFmtId="164" fontId="8" fillId="0" borderId="16" xfId="0" applyNumberFormat="1" applyFont="1" applyBorder="1" applyAlignment="1">
      <alignment horizontal="center" vertical="center" wrapText="1"/>
    </xf>
    <xf numFmtId="41" fontId="10" fillId="0" borderId="16" xfId="0" applyNumberFormat="1" applyFont="1" applyBorder="1" applyAlignment="1">
      <alignment vertical="center" wrapText="1"/>
    </xf>
    <xf numFmtId="0" fontId="8" fillId="2" borderId="16" xfId="0" applyFont="1" applyFill="1" applyBorder="1" applyAlignment="1">
      <alignment horizontal="center" vertical="center" wrapText="1"/>
    </xf>
    <xf numFmtId="164" fontId="8" fillId="2" borderId="16" xfId="1" applyNumberFormat="1" applyFont="1" applyFill="1" applyBorder="1" applyAlignment="1">
      <alignment horizontal="justify" vertical="center" wrapText="1"/>
    </xf>
    <xf numFmtId="164" fontId="8" fillId="2" borderId="16" xfId="1" applyNumberFormat="1" applyFont="1" applyFill="1" applyBorder="1" applyAlignment="1">
      <alignment horizontal="center" vertical="center" wrapText="1"/>
    </xf>
    <xf numFmtId="0" fontId="75" fillId="0" borderId="15" xfId="0" applyFont="1" applyBorder="1" applyAlignment="1">
      <alignment horizontal="center" vertical="center"/>
    </xf>
    <xf numFmtId="0" fontId="75" fillId="0" borderId="15" xfId="0" applyFont="1" applyBorder="1" applyAlignment="1">
      <alignment horizontal="left" vertical="center" wrapText="1"/>
    </xf>
    <xf numFmtId="0" fontId="76" fillId="0" borderId="15" xfId="0" applyFont="1" applyBorder="1" applyAlignment="1">
      <alignment vertical="center" wrapText="1"/>
    </xf>
    <xf numFmtId="164" fontId="76" fillId="0" borderId="15" xfId="0" applyNumberFormat="1" applyFont="1" applyBorder="1" applyAlignment="1">
      <alignment vertical="center" wrapText="1"/>
    </xf>
    <xf numFmtId="41" fontId="76" fillId="0" borderId="15" xfId="0" applyNumberFormat="1" applyFont="1" applyBorder="1" applyAlignment="1">
      <alignment vertical="center" wrapText="1"/>
    </xf>
    <xf numFmtId="0" fontId="76" fillId="0" borderId="15" xfId="0" applyFont="1" applyBorder="1" applyAlignment="1">
      <alignment horizontal="justify" vertical="justify" wrapText="1"/>
    </xf>
    <xf numFmtId="0" fontId="77" fillId="0" borderId="0" xfId="0" applyFont="1"/>
    <xf numFmtId="10" fontId="10" fillId="0" borderId="15" xfId="0" applyNumberFormat="1" applyFont="1" applyBorder="1" applyAlignment="1">
      <alignment vertical="center" wrapText="1"/>
    </xf>
    <xf numFmtId="10" fontId="76" fillId="0" borderId="15" xfId="0" applyNumberFormat="1" applyFont="1" applyBorder="1" applyAlignment="1">
      <alignment vertical="center" wrapText="1"/>
    </xf>
    <xf numFmtId="10" fontId="8" fillId="0" borderId="16" xfId="0" applyNumberFormat="1" applyFont="1" applyBorder="1" applyAlignment="1">
      <alignment vertical="center" wrapText="1"/>
    </xf>
    <xf numFmtId="10" fontId="48" fillId="0" borderId="15" xfId="0" applyNumberFormat="1" applyFont="1" applyBorder="1" applyAlignment="1">
      <alignment vertical="center" wrapText="1"/>
    </xf>
    <xf numFmtId="10" fontId="8" fillId="0" borderId="17" xfId="0" applyNumberFormat="1" applyFont="1" applyBorder="1" applyAlignment="1">
      <alignment vertical="center" wrapText="1"/>
    </xf>
    <xf numFmtId="10" fontId="8" fillId="0" borderId="18" xfId="0" applyNumberFormat="1" applyFont="1" applyBorder="1" applyAlignment="1">
      <alignment vertical="center" wrapText="1"/>
    </xf>
    <xf numFmtId="0" fontId="1" fillId="0" borderId="17" xfId="0" applyFont="1" applyBorder="1" applyAlignment="1">
      <alignment vertical="center" wrapText="1"/>
    </xf>
    <xf numFmtId="41" fontId="8" fillId="0" borderId="17" xfId="0" applyNumberFormat="1" applyFont="1" applyBorder="1" applyAlignment="1">
      <alignment vertical="center" wrapText="1"/>
    </xf>
    <xf numFmtId="164" fontId="8" fillId="0" borderId="17" xfId="0" applyNumberFormat="1" applyFont="1" applyBorder="1" applyAlignment="1">
      <alignment horizontal="center" vertical="center" wrapText="1"/>
    </xf>
    <xf numFmtId="41" fontId="10" fillId="0" borderId="17" xfId="0" applyNumberFormat="1" applyFont="1" applyBorder="1" applyAlignment="1">
      <alignment vertical="center" wrapText="1"/>
    </xf>
    <xf numFmtId="167" fontId="8" fillId="0" borderId="18" xfId="1" applyNumberFormat="1" applyFont="1" applyBorder="1" applyAlignment="1">
      <alignment vertical="center" wrapText="1"/>
    </xf>
    <xf numFmtId="167" fontId="8" fillId="0" borderId="16" xfId="0" applyNumberFormat="1" applyFont="1" applyBorder="1" applyAlignment="1">
      <alignment horizontal="center" vertical="center" wrapText="1"/>
    </xf>
    <xf numFmtId="167" fontId="8" fillId="0" borderId="17" xfId="0" applyNumberFormat="1" applyFont="1" applyBorder="1" applyAlignment="1">
      <alignment horizontal="center" vertical="center" wrapText="1"/>
    </xf>
    <xf numFmtId="167" fontId="8" fillId="0" borderId="18" xfId="1" applyNumberFormat="1" applyFont="1" applyFill="1" applyBorder="1" applyAlignment="1">
      <alignment vertical="center" wrapText="1"/>
    </xf>
    <xf numFmtId="167" fontId="8" fillId="0" borderId="16" xfId="1" applyNumberFormat="1" applyFont="1" applyFill="1" applyBorder="1" applyAlignment="1">
      <alignment vertical="center" wrapText="1"/>
    </xf>
    <xf numFmtId="167" fontId="8" fillId="0" borderId="17" xfId="1" applyNumberFormat="1" applyFont="1" applyFill="1" applyBorder="1" applyAlignment="1">
      <alignment vertical="center" wrapText="1"/>
    </xf>
    <xf numFmtId="41" fontId="8" fillId="2" borderId="17" xfId="0" applyNumberFormat="1" applyFont="1" applyFill="1" applyBorder="1" applyAlignment="1">
      <alignment vertical="center" wrapText="1"/>
    </xf>
    <xf numFmtId="168" fontId="0" fillId="0" borderId="0" xfId="0" applyNumberFormat="1"/>
    <xf numFmtId="0" fontId="71" fillId="0" borderId="0" xfId="0" applyFont="1" applyAlignment="1">
      <alignment horizontal="center"/>
    </xf>
    <xf numFmtId="0" fontId="8" fillId="0" borderId="21" xfId="0" applyFont="1" applyBorder="1" applyAlignment="1">
      <alignment horizontal="center" vertical="center"/>
    </xf>
    <xf numFmtId="0" fontId="1" fillId="0" borderId="21" xfId="0" applyFont="1" applyBorder="1" applyAlignment="1">
      <alignment vertical="center" wrapText="1"/>
    </xf>
    <xf numFmtId="1" fontId="8" fillId="0" borderId="21" xfId="0" applyNumberFormat="1" applyFont="1" applyBorder="1" applyAlignment="1">
      <alignment horizontal="center" vertical="center" wrapText="1"/>
    </xf>
    <xf numFmtId="41" fontId="8" fillId="0" borderId="21" xfId="0" applyNumberFormat="1" applyFont="1" applyBorder="1" applyAlignment="1">
      <alignment vertical="center" wrapText="1"/>
    </xf>
    <xf numFmtId="164" fontId="8" fillId="0" borderId="21" xfId="0" applyNumberFormat="1" applyFont="1" applyBorder="1" applyAlignment="1">
      <alignment horizontal="center" vertical="center" wrapText="1"/>
    </xf>
    <xf numFmtId="41" fontId="10" fillId="0" borderId="21" xfId="0" applyNumberFormat="1" applyFont="1" applyBorder="1" applyAlignment="1">
      <alignment vertical="center" wrapText="1"/>
    </xf>
    <xf numFmtId="167" fontId="8" fillId="0" borderId="21" xfId="0" applyNumberFormat="1" applyFont="1" applyBorder="1" applyAlignment="1">
      <alignment horizontal="center" vertical="center" wrapText="1"/>
    </xf>
    <xf numFmtId="0" fontId="8" fillId="0" borderId="22" xfId="0" applyFont="1" applyBorder="1" applyAlignment="1">
      <alignment horizontal="justify" vertical="justify" wrapText="1"/>
    </xf>
    <xf numFmtId="0" fontId="8" fillId="0" borderId="23" xfId="0" applyFont="1" applyBorder="1" applyAlignment="1">
      <alignment horizontal="center" vertical="center"/>
    </xf>
    <xf numFmtId="0" fontId="1" fillId="0" borderId="23" xfId="0" applyFont="1" applyBorder="1" applyAlignment="1">
      <alignment vertical="center" wrapText="1"/>
    </xf>
    <xf numFmtId="1" fontId="8" fillId="0" borderId="23" xfId="0" applyNumberFormat="1" applyFont="1" applyBorder="1" applyAlignment="1">
      <alignment horizontal="center" vertical="center" wrapText="1"/>
    </xf>
    <xf numFmtId="41" fontId="8" fillId="0" borderId="23" xfId="0" applyNumberFormat="1" applyFont="1" applyBorder="1" applyAlignment="1">
      <alignment vertical="center" wrapText="1"/>
    </xf>
    <xf numFmtId="164" fontId="8" fillId="0" borderId="23" xfId="0" applyNumberFormat="1" applyFont="1" applyBorder="1" applyAlignment="1">
      <alignment horizontal="center" vertical="center" wrapText="1"/>
    </xf>
    <xf numFmtId="41" fontId="10" fillId="0" borderId="23" xfId="0" applyNumberFormat="1" applyFont="1" applyBorder="1" applyAlignment="1">
      <alignment vertical="center" wrapText="1"/>
    </xf>
    <xf numFmtId="0" fontId="8" fillId="0" borderId="23" xfId="0" applyFont="1" applyBorder="1" applyAlignment="1">
      <alignment horizontal="justify" vertical="justify" wrapText="1"/>
    </xf>
    <xf numFmtId="0" fontId="8" fillId="0" borderId="15" xfId="0" applyFont="1" applyBorder="1" applyAlignment="1">
      <alignment horizontal="justify" vertical="justify" wrapText="1"/>
    </xf>
    <xf numFmtId="0" fontId="8" fillId="0" borderId="15" xfId="0" applyFont="1" applyBorder="1" applyAlignment="1">
      <alignment horizontal="center" vertical="center"/>
    </xf>
    <xf numFmtId="0" fontId="1" fillId="0" borderId="15" xfId="0" applyFont="1" applyBorder="1" applyAlignment="1">
      <alignment vertical="center" wrapText="1"/>
    </xf>
    <xf numFmtId="1" fontId="8" fillId="0" borderId="15" xfId="0" applyNumberFormat="1" applyFont="1" applyBorder="1" applyAlignment="1">
      <alignment horizontal="center" vertical="center" wrapText="1"/>
    </xf>
    <xf numFmtId="41" fontId="8" fillId="0" borderId="15" xfId="0" applyNumberFormat="1" applyFont="1" applyBorder="1" applyAlignment="1">
      <alignment vertical="center" wrapText="1"/>
    </xf>
    <xf numFmtId="164" fontId="8" fillId="0" borderId="15" xfId="0" applyNumberFormat="1" applyFont="1" applyBorder="1" applyAlignment="1">
      <alignment horizontal="center" vertical="center" wrapText="1"/>
    </xf>
    <xf numFmtId="41" fontId="8" fillId="0" borderId="15" xfId="0" applyNumberFormat="1" applyFont="1" applyBorder="1" applyAlignment="1">
      <alignment horizontal="center" vertical="center" wrapText="1"/>
    </xf>
    <xf numFmtId="10" fontId="8" fillId="0" borderId="15" xfId="0" applyNumberFormat="1" applyFont="1" applyBorder="1" applyAlignment="1">
      <alignment vertical="center" wrapText="1"/>
    </xf>
    <xf numFmtId="167" fontId="8" fillId="0" borderId="15" xfId="0" applyNumberFormat="1" applyFont="1" applyBorder="1" applyAlignment="1">
      <alignment horizontal="center" vertical="center" wrapText="1"/>
    </xf>
    <xf numFmtId="0" fontId="8" fillId="0" borderId="17" xfId="0" applyFont="1" applyBorder="1" applyAlignment="1">
      <alignment horizontal="center" vertical="center" wrapText="1"/>
    </xf>
    <xf numFmtId="3" fontId="8" fillId="0" borderId="17" xfId="2" applyNumberFormat="1" applyFont="1" applyBorder="1" applyAlignment="1">
      <alignment horizontal="right" vertical="center"/>
    </xf>
    <xf numFmtId="3" fontId="8" fillId="0" borderId="17" xfId="2" applyNumberFormat="1" applyFont="1" applyBorder="1" applyAlignment="1">
      <alignment horizontal="center" vertical="center"/>
    </xf>
    <xf numFmtId="167" fontId="8" fillId="0" borderId="17" xfId="1" applyNumberFormat="1" applyFont="1" applyBorder="1" applyAlignment="1">
      <alignment vertical="center" wrapText="1"/>
    </xf>
    <xf numFmtId="0" fontId="1" fillId="0" borderId="24" xfId="0" applyFont="1" applyBorder="1" applyAlignment="1">
      <alignment vertical="center" wrapText="1"/>
    </xf>
    <xf numFmtId="1" fontId="8" fillId="0" borderId="24" xfId="0" applyNumberFormat="1" applyFont="1" applyBorder="1" applyAlignment="1">
      <alignment horizontal="center" vertical="center" wrapText="1"/>
    </xf>
    <xf numFmtId="41" fontId="8" fillId="0" borderId="24" xfId="0" applyNumberFormat="1" applyFont="1" applyBorder="1" applyAlignment="1">
      <alignment vertical="center" wrapText="1"/>
    </xf>
    <xf numFmtId="164" fontId="8" fillId="0" borderId="24" xfId="0" applyNumberFormat="1" applyFont="1" applyBorder="1" applyAlignment="1">
      <alignment horizontal="center" vertical="center" wrapText="1"/>
    </xf>
    <xf numFmtId="41" fontId="8" fillId="0" borderId="24" xfId="0" applyNumberFormat="1" applyFont="1" applyBorder="1" applyAlignment="1">
      <alignment horizontal="center" vertical="center" wrapText="1"/>
    </xf>
    <xf numFmtId="10" fontId="8" fillId="0" borderId="24" xfId="0" applyNumberFormat="1" applyFont="1" applyBorder="1" applyAlignment="1">
      <alignment vertical="center" wrapText="1"/>
    </xf>
    <xf numFmtId="0" fontId="8" fillId="0" borderId="24" xfId="0" applyFont="1" applyBorder="1" applyAlignment="1">
      <alignment horizontal="justify" vertical="justify" wrapText="1"/>
    </xf>
    <xf numFmtId="0" fontId="1" fillId="0" borderId="25" xfId="0" applyFont="1" applyBorder="1" applyAlignment="1">
      <alignment vertical="center" wrapText="1"/>
    </xf>
    <xf numFmtId="1" fontId="8" fillId="0" borderId="25" xfId="0" applyNumberFormat="1" applyFont="1" applyBorder="1" applyAlignment="1">
      <alignment horizontal="center" vertical="center" wrapText="1"/>
    </xf>
    <xf numFmtId="41" fontId="8" fillId="0" borderId="25" xfId="0" applyNumberFormat="1" applyFont="1" applyBorder="1" applyAlignment="1">
      <alignment vertical="center" wrapText="1"/>
    </xf>
    <xf numFmtId="164" fontId="8" fillId="0" borderId="25" xfId="0" applyNumberFormat="1" applyFont="1" applyBorder="1" applyAlignment="1">
      <alignment horizontal="center" vertical="center" wrapText="1"/>
    </xf>
    <xf numFmtId="41" fontId="8" fillId="0" borderId="25" xfId="0" applyNumberFormat="1" applyFont="1" applyBorder="1" applyAlignment="1">
      <alignment horizontal="center" vertical="center" wrapText="1"/>
    </xf>
    <xf numFmtId="10" fontId="8" fillId="0" borderId="25" xfId="0" applyNumberFormat="1" applyFont="1" applyBorder="1" applyAlignment="1">
      <alignment vertical="center" wrapText="1"/>
    </xf>
    <xf numFmtId="0" fontId="8" fillId="0" borderId="25" xfId="0" applyFont="1" applyBorder="1" applyAlignment="1">
      <alignment horizontal="justify" vertical="justify" wrapText="1"/>
    </xf>
    <xf numFmtId="1" fontId="8" fillId="2" borderId="25" xfId="2" applyNumberFormat="1" applyFont="1" applyFill="1" applyBorder="1" applyAlignment="1">
      <alignment horizontal="center" vertical="center" wrapText="1"/>
    </xf>
    <xf numFmtId="41" fontId="8" fillId="0" borderId="25" xfId="1" applyNumberFormat="1" applyFont="1" applyBorder="1" applyAlignment="1">
      <alignment vertical="center" wrapText="1"/>
    </xf>
    <xf numFmtId="3" fontId="8" fillId="0" borderId="25" xfId="3" quotePrefix="1" applyNumberFormat="1" applyFont="1" applyBorder="1" applyAlignment="1">
      <alignment horizontal="center" vertical="center" wrapText="1"/>
    </xf>
    <xf numFmtId="0" fontId="1" fillId="0" borderId="26" xfId="0" applyFont="1" applyBorder="1" applyAlignment="1">
      <alignment vertical="center" wrapText="1"/>
    </xf>
    <xf numFmtId="0" fontId="8" fillId="0" borderId="26" xfId="0" applyFont="1" applyBorder="1" applyAlignment="1">
      <alignment horizontal="center" vertical="center" wrapText="1"/>
    </xf>
    <xf numFmtId="41" fontId="8" fillId="0" borderId="26" xfId="1" applyNumberFormat="1" applyFont="1" applyBorder="1" applyAlignment="1">
      <alignment vertical="center" wrapText="1"/>
    </xf>
    <xf numFmtId="41" fontId="8" fillId="0" borderId="26" xfId="0" applyNumberFormat="1" applyFont="1" applyBorder="1" applyAlignment="1">
      <alignment horizontal="center" vertical="center" wrapText="1"/>
    </xf>
    <xf numFmtId="10" fontId="8" fillId="0" borderId="26" xfId="0" applyNumberFormat="1" applyFont="1" applyBorder="1" applyAlignment="1">
      <alignment vertical="center" wrapText="1"/>
    </xf>
    <xf numFmtId="0" fontId="8" fillId="0" borderId="26" xfId="0" applyFont="1" applyBorder="1" applyAlignment="1">
      <alignment horizontal="justify" vertical="justify" wrapText="1"/>
    </xf>
    <xf numFmtId="3" fontId="79" fillId="0" borderId="0" xfId="0" applyNumberFormat="1" applyFont="1"/>
    <xf numFmtId="41" fontId="8" fillId="0" borderId="26" xfId="0" applyNumberFormat="1" applyFont="1" applyBorder="1" applyAlignment="1">
      <alignment vertical="center" wrapText="1"/>
    </xf>
    <xf numFmtId="167" fontId="8" fillId="0" borderId="24" xfId="0" applyNumberFormat="1" applyFont="1" applyBorder="1" applyAlignment="1">
      <alignment horizontal="center" vertical="center" wrapText="1"/>
    </xf>
    <xf numFmtId="167" fontId="8" fillId="0" borderId="25" xfId="1" applyNumberFormat="1" applyFont="1" applyFill="1" applyBorder="1" applyAlignment="1">
      <alignment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3" fontId="8" fillId="0" borderId="25" xfId="0" applyNumberFormat="1" applyFont="1" applyBorder="1" applyAlignment="1">
      <alignment vertical="center" wrapText="1"/>
    </xf>
    <xf numFmtId="3" fontId="8" fillId="0" borderId="25" xfId="0" quotePrefix="1" applyNumberFormat="1" applyFont="1" applyBorder="1" applyAlignment="1">
      <alignment horizontal="center" vertical="center" wrapText="1"/>
    </xf>
    <xf numFmtId="167" fontId="8" fillId="0" borderId="26" xfId="1" applyNumberFormat="1" applyFont="1" applyFill="1" applyBorder="1" applyAlignment="1">
      <alignment vertical="center" wrapText="1"/>
    </xf>
    <xf numFmtId="167" fontId="8" fillId="0" borderId="25" xfId="0" applyNumberFormat="1" applyFont="1" applyBorder="1" applyAlignment="1">
      <alignment horizontal="center" vertical="center" wrapText="1"/>
    </xf>
    <xf numFmtId="14" fontId="0" fillId="0" borderId="0" xfId="0" applyNumberFormat="1"/>
    <xf numFmtId="1" fontId="8" fillId="0" borderId="25" xfId="2" applyNumberFormat="1" applyFont="1" applyBorder="1" applyAlignment="1">
      <alignment horizontal="center" vertical="center" wrapText="1"/>
    </xf>
    <xf numFmtId="3" fontId="8" fillId="0" borderId="25" xfId="0" applyNumberFormat="1" applyFont="1" applyBorder="1" applyAlignment="1">
      <alignment horizontal="center" vertical="center" wrapText="1"/>
    </xf>
    <xf numFmtId="41" fontId="8" fillId="0" borderId="25" xfId="1" applyNumberFormat="1" applyFont="1" applyFill="1" applyBorder="1" applyAlignment="1">
      <alignment vertical="center" wrapText="1"/>
    </xf>
    <xf numFmtId="167" fontId="8" fillId="0" borderId="24" xfId="0" applyNumberFormat="1" applyFont="1" applyBorder="1" applyAlignment="1">
      <alignment vertical="center" wrapText="1"/>
    </xf>
    <xf numFmtId="167" fontId="8" fillId="0" borderId="25" xfId="0" applyNumberFormat="1" applyFont="1" applyBorder="1" applyAlignment="1">
      <alignment vertical="center" wrapText="1"/>
    </xf>
    <xf numFmtId="167" fontId="8" fillId="0" borderId="25" xfId="1" applyNumberFormat="1" applyFont="1" applyBorder="1" applyAlignment="1">
      <alignment vertical="center" wrapText="1"/>
    </xf>
    <xf numFmtId="167" fontId="8" fillId="0" borderId="26" xfId="1" applyNumberFormat="1" applyFont="1" applyBorder="1" applyAlignment="1">
      <alignment vertical="center" wrapText="1"/>
    </xf>
    <xf numFmtId="3" fontId="8" fillId="0" borderId="26" xfId="3" quotePrefix="1" applyNumberFormat="1" applyFont="1" applyBorder="1" applyAlignment="1">
      <alignment horizontal="center" vertical="center" wrapText="1"/>
    </xf>
    <xf numFmtId="0" fontId="14" fillId="0" borderId="0" xfId="0" applyFont="1" applyAlignment="1">
      <alignment horizontal="left"/>
    </xf>
    <xf numFmtId="0" fontId="4" fillId="0" borderId="0" xfId="0" applyFont="1" applyAlignment="1">
      <alignment horizontal="center"/>
    </xf>
    <xf numFmtId="0" fontId="2" fillId="0" borderId="0" xfId="0" applyFont="1" applyAlignment="1">
      <alignment horizontal="center"/>
    </xf>
    <xf numFmtId="0" fontId="2" fillId="0" borderId="0" xfId="0" applyFont="1" applyAlignment="1">
      <alignment horizontal="right"/>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wrapText="1"/>
    </xf>
    <xf numFmtId="0" fontId="18" fillId="0" borderId="1" xfId="0" applyFont="1" applyBorder="1" applyAlignment="1">
      <alignment horizontal="center" wrapText="1"/>
    </xf>
    <xf numFmtId="0" fontId="10" fillId="0" borderId="0" xfId="0" applyFont="1" applyAlignment="1">
      <alignment horizontal="center"/>
    </xf>
    <xf numFmtId="0" fontId="20" fillId="0" borderId="0" xfId="0" applyFont="1" applyAlignment="1">
      <alignment horizontal="center"/>
    </xf>
    <xf numFmtId="0" fontId="20" fillId="0" borderId="0" xfId="0" applyFont="1" applyAlignment="1">
      <alignment horizontal="right"/>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24" fillId="0" borderId="0" xfId="0" applyFont="1" applyAlignment="1">
      <alignment horizontal="center"/>
    </xf>
    <xf numFmtId="0" fontId="26" fillId="0" borderId="0" xfId="0" applyFont="1" applyAlignment="1">
      <alignment horizont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7" fillId="0" borderId="9" xfId="0" applyFont="1" applyBorder="1" applyAlignment="1">
      <alignment horizontal="center" wrapText="1"/>
    </xf>
    <xf numFmtId="0" fontId="27" fillId="0" borderId="10" xfId="0" applyFont="1" applyBorder="1" applyAlignment="1">
      <alignment horizontal="center"/>
    </xf>
    <xf numFmtId="0" fontId="10" fillId="0" borderId="0" xfId="0" applyFont="1" applyAlignment="1">
      <alignment horizontal="center" vertical="center" wrapText="1"/>
    </xf>
    <xf numFmtId="0" fontId="32" fillId="0" borderId="1" xfId="0" applyFont="1" applyBorder="1" applyAlignment="1">
      <alignment horizontal="center" vertical="center" wrapText="1"/>
    </xf>
    <xf numFmtId="0" fontId="10" fillId="0" borderId="13" xfId="0" applyFont="1" applyBorder="1" applyAlignment="1">
      <alignment horizontal="center" vertical="center" wrapText="1"/>
    </xf>
    <xf numFmtId="0" fontId="80" fillId="0" borderId="0" xfId="0" applyFont="1" applyAlignment="1">
      <alignment horizontal="center"/>
    </xf>
    <xf numFmtId="0" fontId="73" fillId="0" borderId="0" xfId="0" applyFont="1" applyAlignment="1">
      <alignment horizontal="right"/>
    </xf>
    <xf numFmtId="0" fontId="10" fillId="0" borderId="27" xfId="0" applyFont="1" applyBorder="1" applyAlignment="1">
      <alignment horizontal="center" vertical="center" wrapText="1"/>
    </xf>
    <xf numFmtId="0" fontId="10" fillId="0" borderId="2" xfId="0" applyFont="1" applyBorder="1" applyAlignment="1">
      <alignment horizontal="center" vertical="center" wrapText="1"/>
    </xf>
    <xf numFmtId="0" fontId="71" fillId="0" borderId="0" xfId="0" applyFont="1" applyAlignment="1">
      <alignment horizont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74" fillId="0" borderId="0" xfId="0" applyFont="1" applyAlignment="1">
      <alignment horizont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78" fillId="0" borderId="0" xfId="0" applyFont="1" applyAlignment="1">
      <alignment horizontal="center"/>
    </xf>
    <xf numFmtId="0" fontId="10" fillId="4" borderId="1" xfId="0" applyFont="1" applyFill="1" applyBorder="1" applyAlignment="1">
      <alignment horizontal="center" vertical="center"/>
    </xf>
    <xf numFmtId="0" fontId="10" fillId="4" borderId="1" xfId="0" applyFont="1" applyFill="1" applyBorder="1" applyAlignment="1">
      <alignment vertical="center"/>
    </xf>
    <xf numFmtId="164" fontId="10" fillId="4" borderId="1" xfId="0" applyNumberFormat="1" applyFont="1" applyFill="1" applyBorder="1" applyAlignment="1">
      <alignment vertical="center"/>
    </xf>
    <xf numFmtId="164" fontId="10" fillId="4" borderId="1" xfId="0" applyNumberFormat="1" applyFont="1" applyFill="1" applyBorder="1" applyAlignment="1">
      <alignment horizontal="center" vertical="center"/>
    </xf>
    <xf numFmtId="41" fontId="10" fillId="4" borderId="1" xfId="0" applyNumberFormat="1" applyFont="1" applyFill="1" applyBorder="1" applyAlignment="1">
      <alignment vertical="center"/>
    </xf>
    <xf numFmtId="10" fontId="10" fillId="4" borderId="1" xfId="0" applyNumberFormat="1" applyFont="1" applyFill="1" applyBorder="1" applyAlignment="1">
      <alignment vertical="center"/>
    </xf>
    <xf numFmtId="0" fontId="10" fillId="4" borderId="1" xfId="0" applyFont="1" applyFill="1" applyBorder="1" applyAlignment="1">
      <alignment horizontal="justify" vertical="justify"/>
    </xf>
  </cellXfs>
  <cellStyles count="8">
    <cellStyle name="Comma" xfId="1" builtinId="3"/>
    <cellStyle name="Comma 10 10 2" xfId="6" xr:uid="{00000000-0005-0000-0000-000001000000}"/>
    <cellStyle name="Normal" xfId="0" builtinId="0"/>
    <cellStyle name="Normal 10" xfId="5" xr:uid="{00000000-0005-0000-0000-000003000000}"/>
    <cellStyle name="Normal 2 5" xfId="7" xr:uid="{00000000-0005-0000-0000-000004000000}"/>
    <cellStyle name="Normal 85" xfId="4" xr:uid="{00000000-0005-0000-0000-000005000000}"/>
    <cellStyle name="Normal_Bieu mau (CV )" xfId="2" xr:uid="{00000000-0005-0000-0000-000006000000}"/>
    <cellStyle name="Normal_Bieu mau (CV ) 2 2" xfId="3" xr:uid="{00000000-0005-0000-0000-000007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EFF7FF"/>
      <color rgb="FFE1F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opLeftCell="A13" zoomScale="85" zoomScaleNormal="85" workbookViewId="0">
      <selection activeCell="B16" sqref="B16"/>
    </sheetView>
  </sheetViews>
  <sheetFormatPr defaultRowHeight="15.05" x14ac:dyDescent="0.3"/>
  <cols>
    <col min="1" max="1" width="6.33203125" style="27" customWidth="1"/>
    <col min="2" max="2" width="42.6640625" style="12" customWidth="1"/>
    <col min="3" max="4" width="18.109375" style="27" customWidth="1"/>
    <col min="5" max="7" width="21.44140625" style="12" customWidth="1"/>
    <col min="8" max="8" width="21.44140625" style="27" customWidth="1"/>
    <col min="9" max="9" width="18.6640625" style="12" customWidth="1"/>
    <col min="10" max="10" width="19.6640625" hidden="1" customWidth="1"/>
    <col min="11" max="11" width="24.6640625" customWidth="1"/>
  </cols>
  <sheetData>
    <row r="1" spans="1:10" ht="17.7" x14ac:dyDescent="0.35">
      <c r="A1" s="435" t="s">
        <v>1</v>
      </c>
      <c r="B1" s="435"/>
      <c r="C1" s="435"/>
      <c r="D1" s="435"/>
      <c r="E1" s="435"/>
      <c r="F1" s="435"/>
      <c r="G1" s="435"/>
      <c r="H1" s="435"/>
      <c r="I1" s="435"/>
      <c r="J1" s="1"/>
    </row>
    <row r="2" spans="1:10" ht="17.05" x14ac:dyDescent="0.3">
      <c r="A2" s="436" t="s">
        <v>62</v>
      </c>
      <c r="B2" s="436"/>
      <c r="C2" s="436"/>
      <c r="D2" s="436"/>
      <c r="E2" s="436"/>
      <c r="F2" s="436"/>
      <c r="G2" s="436"/>
      <c r="H2" s="436"/>
      <c r="I2" s="436"/>
      <c r="J2" s="436"/>
    </row>
    <row r="3" spans="1:10" ht="17.05" x14ac:dyDescent="0.3">
      <c r="A3" s="437" t="s">
        <v>68</v>
      </c>
      <c r="B3" s="437"/>
      <c r="C3" s="437"/>
      <c r="D3" s="437"/>
      <c r="E3" s="437"/>
      <c r="F3" s="437"/>
      <c r="G3" s="437"/>
      <c r="H3" s="437"/>
      <c r="I3" s="437"/>
      <c r="J3" s="437"/>
    </row>
    <row r="4" spans="1:10" ht="17.05" x14ac:dyDescent="0.3">
      <c r="A4" s="438" t="s">
        <v>3</v>
      </c>
      <c r="B4" s="438"/>
      <c r="C4" s="438"/>
      <c r="D4" s="438"/>
      <c r="E4" s="438"/>
      <c r="F4" s="438"/>
      <c r="G4" s="438"/>
      <c r="H4" s="438"/>
      <c r="I4" s="438"/>
      <c r="J4" s="438"/>
    </row>
    <row r="5" spans="1:10" ht="18.350000000000001" x14ac:dyDescent="0.35">
      <c r="A5" s="439" t="s">
        <v>0</v>
      </c>
      <c r="B5" s="440" t="s">
        <v>2</v>
      </c>
      <c r="C5" s="440" t="s">
        <v>29</v>
      </c>
      <c r="D5" s="441" t="s">
        <v>46</v>
      </c>
      <c r="E5" s="442"/>
      <c r="F5" s="442"/>
      <c r="G5" s="442"/>
      <c r="H5" s="440" t="s">
        <v>30</v>
      </c>
      <c r="I5" s="440" t="s">
        <v>31</v>
      </c>
    </row>
    <row r="6" spans="1:10" ht="35.35" x14ac:dyDescent="0.3">
      <c r="A6" s="439"/>
      <c r="B6" s="440"/>
      <c r="C6" s="440"/>
      <c r="D6" s="62" t="s">
        <v>59</v>
      </c>
      <c r="E6" s="62" t="s">
        <v>55</v>
      </c>
      <c r="F6" s="62" t="s">
        <v>56</v>
      </c>
      <c r="G6" s="62" t="s">
        <v>57</v>
      </c>
      <c r="H6" s="440"/>
      <c r="I6" s="440"/>
      <c r="J6" s="35" t="s">
        <v>4</v>
      </c>
    </row>
    <row r="7" spans="1:10" ht="17.7" x14ac:dyDescent="0.3">
      <c r="A7" s="62">
        <v>1</v>
      </c>
      <c r="B7" s="62">
        <v>2</v>
      </c>
      <c r="C7" s="62">
        <v>3</v>
      </c>
      <c r="D7" s="62">
        <v>4</v>
      </c>
      <c r="E7" s="62">
        <v>5</v>
      </c>
      <c r="F7" s="62">
        <v>6</v>
      </c>
      <c r="G7" s="62" t="s">
        <v>60</v>
      </c>
      <c r="H7" s="62">
        <v>8</v>
      </c>
      <c r="I7" s="62">
        <v>9</v>
      </c>
      <c r="J7" s="35"/>
    </row>
    <row r="8" spans="1:10" s="2" customFormat="1" ht="26.2" x14ac:dyDescent="0.45">
      <c r="A8" s="62" t="s">
        <v>21</v>
      </c>
      <c r="B8" s="51" t="s">
        <v>13</v>
      </c>
      <c r="C8" s="30"/>
      <c r="D8" s="52">
        <f>+D9+D10+D11</f>
        <v>36029</v>
      </c>
      <c r="E8" s="52">
        <f t="shared" ref="E8:G8" si="0">+E9+E10+E11</f>
        <v>-8000</v>
      </c>
      <c r="F8" s="52">
        <f t="shared" si="0"/>
        <v>22193</v>
      </c>
      <c r="G8" s="52">
        <f t="shared" si="0"/>
        <v>50222</v>
      </c>
      <c r="H8" s="53"/>
      <c r="I8" s="54"/>
      <c r="J8" s="36"/>
    </row>
    <row r="9" spans="1:10" s="24" customFormat="1" ht="88.4" x14ac:dyDescent="0.3">
      <c r="A9" s="30">
        <v>1</v>
      </c>
      <c r="B9" s="56" t="s">
        <v>7</v>
      </c>
      <c r="C9" s="30" t="s">
        <v>32</v>
      </c>
      <c r="D9" s="57">
        <f>16029+12000</f>
        <v>28029</v>
      </c>
      <c r="E9" s="58">
        <v>0</v>
      </c>
      <c r="F9" s="58">
        <v>20000</v>
      </c>
      <c r="G9" s="58">
        <f>+D9+F9</f>
        <v>48029</v>
      </c>
      <c r="H9" s="30" t="s">
        <v>63</v>
      </c>
      <c r="I9" s="55" t="s">
        <v>43</v>
      </c>
      <c r="J9" s="23" t="s">
        <v>26</v>
      </c>
    </row>
    <row r="10" spans="1:10" s="24" customFormat="1" ht="88.4" x14ac:dyDescent="0.3">
      <c r="A10" s="30">
        <v>2</v>
      </c>
      <c r="B10" s="59" t="s">
        <v>66</v>
      </c>
      <c r="C10" s="30" t="s">
        <v>32</v>
      </c>
      <c r="D10" s="57">
        <v>0</v>
      </c>
      <c r="E10" s="58">
        <v>0</v>
      </c>
      <c r="F10" s="58">
        <v>2193</v>
      </c>
      <c r="G10" s="58">
        <f>+D10+F10</f>
        <v>2193</v>
      </c>
      <c r="H10" s="30" t="s">
        <v>67</v>
      </c>
      <c r="I10" s="55" t="s">
        <v>44</v>
      </c>
      <c r="J10" s="23" t="s">
        <v>27</v>
      </c>
    </row>
    <row r="11" spans="1:10" s="24" customFormat="1" ht="88.4" x14ac:dyDescent="0.3">
      <c r="A11" s="30">
        <v>3</v>
      </c>
      <c r="B11" s="60" t="s">
        <v>49</v>
      </c>
      <c r="C11" s="30" t="s">
        <v>32</v>
      </c>
      <c r="D11" s="57">
        <v>8000</v>
      </c>
      <c r="E11" s="58">
        <v>-8000</v>
      </c>
      <c r="F11" s="58"/>
      <c r="G11" s="58">
        <f>+D11+E11</f>
        <v>0</v>
      </c>
      <c r="H11" s="30" t="s">
        <v>63</v>
      </c>
      <c r="I11" s="55" t="s">
        <v>61</v>
      </c>
      <c r="J11" s="23"/>
    </row>
    <row r="12" spans="1:10" s="24" customFormat="1" ht="17.7" x14ac:dyDescent="0.3">
      <c r="A12" s="62" t="s">
        <v>22</v>
      </c>
      <c r="B12" s="51" t="s">
        <v>14</v>
      </c>
      <c r="C12" s="30"/>
      <c r="D12" s="52">
        <f>+D13</f>
        <v>8885</v>
      </c>
      <c r="E12" s="52">
        <f t="shared" ref="E12:G12" si="1">+E13</f>
        <v>-5598</v>
      </c>
      <c r="F12" s="52">
        <f t="shared" si="1"/>
        <v>0</v>
      </c>
      <c r="G12" s="52">
        <f t="shared" si="1"/>
        <v>3287</v>
      </c>
      <c r="H12" s="30"/>
      <c r="I12" s="55"/>
      <c r="J12" s="23"/>
    </row>
    <row r="13" spans="1:10" s="24" customFormat="1" ht="88.4" x14ac:dyDescent="0.3">
      <c r="A13" s="30">
        <v>1</v>
      </c>
      <c r="B13" s="56" t="s">
        <v>5</v>
      </c>
      <c r="C13" s="30" t="s">
        <v>33</v>
      </c>
      <c r="D13" s="57">
        <v>8885</v>
      </c>
      <c r="E13" s="58">
        <v>-5598</v>
      </c>
      <c r="F13" s="58">
        <v>0</v>
      </c>
      <c r="G13" s="58">
        <f>+D13+E13</f>
        <v>3287</v>
      </c>
      <c r="H13" s="30" t="s">
        <v>63</v>
      </c>
      <c r="I13" s="55" t="s">
        <v>65</v>
      </c>
      <c r="J13" s="23" t="s">
        <v>26</v>
      </c>
    </row>
    <row r="14" spans="1:10" s="24" customFormat="1" ht="17.7" x14ac:dyDescent="0.3">
      <c r="A14" s="62" t="s">
        <v>23</v>
      </c>
      <c r="B14" s="51" t="s">
        <v>15</v>
      </c>
      <c r="C14" s="30"/>
      <c r="D14" s="52">
        <f>+D15+D16+D17</f>
        <v>30000</v>
      </c>
      <c r="E14" s="52">
        <f t="shared" ref="E14:G14" si="2">+E15+E16+E17</f>
        <v>-26700</v>
      </c>
      <c r="F14" s="52">
        <f t="shared" si="2"/>
        <v>3500</v>
      </c>
      <c r="G14" s="52">
        <f t="shared" si="2"/>
        <v>6800</v>
      </c>
      <c r="H14" s="53"/>
      <c r="I14" s="54"/>
      <c r="J14" s="50"/>
    </row>
    <row r="15" spans="1:10" s="24" customFormat="1" ht="100.15" customHeight="1" x14ac:dyDescent="0.3">
      <c r="A15" s="30">
        <v>1</v>
      </c>
      <c r="B15" s="31" t="s">
        <v>54</v>
      </c>
      <c r="C15" s="30" t="s">
        <v>33</v>
      </c>
      <c r="D15" s="57">
        <v>25000</v>
      </c>
      <c r="E15" s="57">
        <v>-25000</v>
      </c>
      <c r="F15" s="57"/>
      <c r="G15" s="57">
        <v>0</v>
      </c>
      <c r="H15" s="30" t="s">
        <v>63</v>
      </c>
      <c r="I15" s="55" t="s">
        <v>61</v>
      </c>
      <c r="J15" s="50"/>
    </row>
    <row r="16" spans="1:10" s="24" customFormat="1" ht="100.15" customHeight="1" x14ac:dyDescent="0.3">
      <c r="A16" s="30">
        <v>2</v>
      </c>
      <c r="B16" s="31" t="s">
        <v>64</v>
      </c>
      <c r="C16" s="30" t="s">
        <v>33</v>
      </c>
      <c r="D16" s="57">
        <v>0</v>
      </c>
      <c r="E16" s="57"/>
      <c r="F16" s="57">
        <v>3500</v>
      </c>
      <c r="G16" s="57">
        <f>+F16</f>
        <v>3500</v>
      </c>
      <c r="H16" s="30" t="s">
        <v>63</v>
      </c>
      <c r="I16" s="55" t="s">
        <v>61</v>
      </c>
      <c r="J16" s="50"/>
    </row>
    <row r="17" spans="1:11" s="24" customFormat="1" ht="88.4" x14ac:dyDescent="0.3">
      <c r="A17" s="30">
        <v>3</v>
      </c>
      <c r="B17" s="60" t="s">
        <v>49</v>
      </c>
      <c r="C17" s="30" t="s">
        <v>32</v>
      </c>
      <c r="D17" s="57">
        <v>5000</v>
      </c>
      <c r="E17" s="58">
        <v>-1700</v>
      </c>
      <c r="F17" s="58"/>
      <c r="G17" s="58">
        <f>+D17+E17</f>
        <v>3300</v>
      </c>
      <c r="H17" s="30" t="s">
        <v>63</v>
      </c>
      <c r="I17" s="55" t="s">
        <v>61</v>
      </c>
      <c r="J17" s="23"/>
    </row>
    <row r="18" spans="1:11" s="20" customFormat="1" ht="17.05" hidden="1" x14ac:dyDescent="0.3">
      <c r="A18" s="61" t="s">
        <v>36</v>
      </c>
      <c r="B18" s="13" t="s">
        <v>19</v>
      </c>
      <c r="C18" s="61"/>
      <c r="D18" s="29">
        <f t="shared" ref="D18:D24" si="3">+E18+G18</f>
        <v>113995</v>
      </c>
      <c r="E18" s="14">
        <f>+E19</f>
        <v>85500</v>
      </c>
      <c r="F18" s="14"/>
      <c r="G18" s="14">
        <f>+G19</f>
        <v>28495</v>
      </c>
      <c r="H18" s="28"/>
      <c r="I18" s="14"/>
      <c r="J18" s="13"/>
    </row>
    <row r="19" spans="1:11" s="12" customFormat="1" ht="68.099999999999994" hidden="1" x14ac:dyDescent="0.3">
      <c r="A19" s="6">
        <v>1</v>
      </c>
      <c r="B19" s="15" t="s">
        <v>20</v>
      </c>
      <c r="C19" s="6" t="s">
        <v>32</v>
      </c>
      <c r="D19" s="22">
        <f t="shared" si="3"/>
        <v>113995</v>
      </c>
      <c r="E19" s="21">
        <v>85500</v>
      </c>
      <c r="F19" s="21"/>
      <c r="G19" s="21">
        <v>28495</v>
      </c>
      <c r="H19" s="26" t="s">
        <v>47</v>
      </c>
      <c r="I19" s="25" t="s">
        <v>43</v>
      </c>
      <c r="J19" s="6" t="s">
        <v>27</v>
      </c>
    </row>
    <row r="20" spans="1:11" s="20" customFormat="1" ht="17.05" hidden="1" x14ac:dyDescent="0.3">
      <c r="A20" s="61" t="s">
        <v>37</v>
      </c>
      <c r="B20" s="13" t="s">
        <v>17</v>
      </c>
      <c r="C20" s="61"/>
      <c r="D20" s="29">
        <f>+D21+D22</f>
        <v>363075</v>
      </c>
      <c r="E20" s="29">
        <f>+E21+E22</f>
        <v>0</v>
      </c>
      <c r="F20" s="29"/>
      <c r="G20" s="14">
        <f>+G21+G22</f>
        <v>363075</v>
      </c>
      <c r="H20" s="28"/>
      <c r="I20" s="14"/>
      <c r="J20" s="13"/>
    </row>
    <row r="21" spans="1:11" s="24" customFormat="1" ht="73.150000000000006" hidden="1" customHeight="1" x14ac:dyDescent="0.3">
      <c r="A21" s="6">
        <v>1</v>
      </c>
      <c r="B21" s="7" t="s">
        <v>16</v>
      </c>
      <c r="C21" s="6" t="s">
        <v>32</v>
      </c>
      <c r="D21" s="22">
        <f t="shared" si="3"/>
        <v>280646</v>
      </c>
      <c r="E21" s="32"/>
      <c r="F21" s="32"/>
      <c r="G21" s="11">
        <v>280646</v>
      </c>
      <c r="H21" s="33" t="s">
        <v>40</v>
      </c>
      <c r="I21" s="25" t="s">
        <v>43</v>
      </c>
      <c r="J21" s="23" t="s">
        <v>28</v>
      </c>
    </row>
    <row r="22" spans="1:11" s="24" customFormat="1" ht="34.049999999999997" hidden="1" x14ac:dyDescent="0.3">
      <c r="A22" s="6">
        <v>2</v>
      </c>
      <c r="B22" s="7" t="s">
        <v>18</v>
      </c>
      <c r="C22" s="6" t="s">
        <v>32</v>
      </c>
      <c r="D22" s="22">
        <f t="shared" si="3"/>
        <v>82429</v>
      </c>
      <c r="E22" s="32"/>
      <c r="F22" s="32"/>
      <c r="G22" s="11">
        <v>82429</v>
      </c>
      <c r="H22" s="25" t="s">
        <v>48</v>
      </c>
      <c r="I22" s="25" t="s">
        <v>43</v>
      </c>
      <c r="J22" s="23" t="s">
        <v>28</v>
      </c>
    </row>
    <row r="23" spans="1:11" s="20" customFormat="1" ht="17.05" hidden="1" x14ac:dyDescent="0.3">
      <c r="A23" s="61" t="s">
        <v>38</v>
      </c>
      <c r="B23" s="13" t="s">
        <v>39</v>
      </c>
      <c r="C23" s="61"/>
      <c r="D23" s="29">
        <f t="shared" si="3"/>
        <v>800</v>
      </c>
      <c r="E23" s="14">
        <f>+E24</f>
        <v>800</v>
      </c>
      <c r="F23" s="14"/>
      <c r="G23" s="14">
        <f>+G24</f>
        <v>0</v>
      </c>
      <c r="H23" s="28"/>
      <c r="I23" s="14"/>
      <c r="J23" s="13"/>
    </row>
    <row r="24" spans="1:11" ht="68.099999999999994" hidden="1" x14ac:dyDescent="0.3">
      <c r="A24" s="6">
        <v>1</v>
      </c>
      <c r="B24" s="5" t="s">
        <v>41</v>
      </c>
      <c r="C24" s="6" t="s">
        <v>32</v>
      </c>
      <c r="D24" s="22">
        <f t="shared" si="3"/>
        <v>800</v>
      </c>
      <c r="E24" s="11">
        <v>800</v>
      </c>
      <c r="F24" s="11"/>
      <c r="G24" s="11"/>
      <c r="H24" s="25" t="s">
        <v>42</v>
      </c>
      <c r="I24" s="25" t="s">
        <v>43</v>
      </c>
      <c r="J24" s="6" t="s">
        <v>26</v>
      </c>
    </row>
    <row r="25" spans="1:11" s="8" customFormat="1" ht="17.05" hidden="1" x14ac:dyDescent="0.3">
      <c r="A25" s="61"/>
      <c r="B25" s="13" t="s">
        <v>25</v>
      </c>
      <c r="C25" s="61"/>
      <c r="D25" s="29" t="e">
        <f>+D23+D20+D18+#REF!+D14+#REF!+D8</f>
        <v>#REF!</v>
      </c>
      <c r="E25" s="29" t="e">
        <f>+E23+E20+E18+#REF!+E14+#REF!+E8</f>
        <v>#REF!</v>
      </c>
      <c r="F25" s="29"/>
      <c r="G25" s="29" t="e">
        <f>+G23+G20+G18+#REF!+G14+#REF!+G8</f>
        <v>#REF!</v>
      </c>
      <c r="H25" s="29"/>
      <c r="I25" s="34"/>
      <c r="J25" s="9"/>
    </row>
    <row r="26" spans="1:11" s="8" customFormat="1" ht="17.05" hidden="1" x14ac:dyDescent="0.3">
      <c r="A26" s="45"/>
      <c r="B26" s="46"/>
      <c r="C26" s="45"/>
      <c r="D26" s="47"/>
      <c r="E26" s="47"/>
      <c r="F26" s="47"/>
      <c r="G26" s="47"/>
      <c r="H26" s="47"/>
      <c r="I26" s="48"/>
    </row>
    <row r="27" spans="1:11" hidden="1" x14ac:dyDescent="0.3">
      <c r="B27" s="24" t="s">
        <v>50</v>
      </c>
    </row>
    <row r="28" spans="1:11" s="24" customFormat="1" ht="70.7" hidden="1" x14ac:dyDescent="0.3">
      <c r="A28" s="23">
        <v>1</v>
      </c>
      <c r="B28" s="44" t="s">
        <v>49</v>
      </c>
      <c r="C28" s="23" t="s">
        <v>32</v>
      </c>
      <c r="D28" s="39">
        <v>95000</v>
      </c>
      <c r="E28" s="40">
        <f>+D28</f>
        <v>95000</v>
      </c>
      <c r="F28" s="40"/>
      <c r="G28" s="40"/>
      <c r="H28" s="41" t="s">
        <v>51</v>
      </c>
      <c r="I28" s="42" t="s">
        <v>52</v>
      </c>
      <c r="J28" s="23" t="s">
        <v>27</v>
      </c>
      <c r="K28" s="49" t="s">
        <v>53</v>
      </c>
    </row>
    <row r="32" spans="1:11" x14ac:dyDescent="0.3">
      <c r="A32"/>
      <c r="B32"/>
      <c r="C32"/>
      <c r="D32"/>
      <c r="E32"/>
      <c r="F32" s="37"/>
      <c r="G32"/>
      <c r="H32"/>
      <c r="I32"/>
    </row>
  </sheetData>
  <mergeCells count="10">
    <mergeCell ref="A1:I1"/>
    <mergeCell ref="A2:J2"/>
    <mergeCell ref="A3:J3"/>
    <mergeCell ref="A4:J4"/>
    <mergeCell ref="A5:A6"/>
    <mergeCell ref="B5:B6"/>
    <mergeCell ref="C5:C6"/>
    <mergeCell ref="D5:G5"/>
    <mergeCell ref="H5:H6"/>
    <mergeCell ref="I5:I6"/>
  </mergeCells>
  <conditionalFormatting sqref="B13">
    <cfRule type="duplicateValues" dxfId="9" priority="1" stopIfTrue="1"/>
  </conditionalFormatting>
  <printOptions horizontalCentered="1"/>
  <pageMargins left="0.45" right="0" top="0.5" bottom="0" header="0.3" footer="0.3"/>
  <pageSetup paperSize="9" scale="7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8"/>
  <sheetViews>
    <sheetView topLeftCell="A7" workbookViewId="0">
      <selection activeCell="B11" sqref="B11"/>
    </sheetView>
  </sheetViews>
  <sheetFormatPr defaultRowHeight="15.05" x14ac:dyDescent="0.3"/>
  <cols>
    <col min="2" max="2" width="51.33203125" customWidth="1"/>
    <col min="3" max="3" width="14.33203125" customWidth="1"/>
    <col min="4" max="4" width="16" customWidth="1"/>
    <col min="5" max="5" width="20.33203125" customWidth="1"/>
    <col min="6" max="6" width="13.44140625" customWidth="1"/>
  </cols>
  <sheetData>
    <row r="1" spans="1:6" ht="17.7" x14ac:dyDescent="0.35">
      <c r="A1" s="435" t="s">
        <v>1</v>
      </c>
      <c r="B1" s="435"/>
      <c r="C1" s="435"/>
      <c r="D1" s="435"/>
      <c r="E1" s="435"/>
      <c r="F1" s="435"/>
    </row>
    <row r="2" spans="1:6" ht="33.75" customHeight="1" x14ac:dyDescent="0.3">
      <c r="A2" s="466" t="s">
        <v>213</v>
      </c>
      <c r="B2" s="466"/>
      <c r="C2" s="466"/>
      <c r="D2" s="466"/>
      <c r="E2" s="466"/>
      <c r="F2" s="466"/>
    </row>
    <row r="3" spans="1:6" ht="17.05" x14ac:dyDescent="0.3">
      <c r="A3" s="444" t="s">
        <v>214</v>
      </c>
      <c r="B3" s="444"/>
      <c r="C3" s="444"/>
      <c r="D3" s="444"/>
      <c r="E3" s="444"/>
      <c r="F3" s="444"/>
    </row>
    <row r="4" spans="1:6" ht="17.05" x14ac:dyDescent="0.3">
      <c r="A4" s="445" t="s">
        <v>3</v>
      </c>
      <c r="B4" s="445"/>
      <c r="C4" s="445"/>
      <c r="D4" s="445"/>
      <c r="E4" s="445"/>
      <c r="F4" s="445"/>
    </row>
    <row r="5" spans="1:6" ht="17.2" customHeight="1" x14ac:dyDescent="0.3">
      <c r="A5" s="447" t="s">
        <v>0</v>
      </c>
      <c r="B5" s="447" t="s">
        <v>2</v>
      </c>
      <c r="C5" s="447" t="s">
        <v>29</v>
      </c>
      <c r="D5" s="448" t="s">
        <v>74</v>
      </c>
      <c r="E5" s="449"/>
      <c r="F5" s="450"/>
    </row>
    <row r="6" spans="1:6" x14ac:dyDescent="0.3">
      <c r="A6" s="447"/>
      <c r="B6" s="447"/>
      <c r="C6" s="447"/>
      <c r="D6" s="451"/>
      <c r="E6" s="452"/>
      <c r="F6" s="453"/>
    </row>
    <row r="7" spans="1:6" ht="68.099999999999994" x14ac:dyDescent="0.3">
      <c r="A7" s="447"/>
      <c r="B7" s="447"/>
      <c r="C7" s="447"/>
      <c r="D7" s="61" t="s">
        <v>84</v>
      </c>
      <c r="E7" s="61" t="s">
        <v>212</v>
      </c>
      <c r="F7" s="61" t="s">
        <v>205</v>
      </c>
    </row>
    <row r="8" spans="1:6" ht="17.05" x14ac:dyDescent="0.3">
      <c r="A8" s="61">
        <v>1</v>
      </c>
      <c r="B8" s="61">
        <v>2</v>
      </c>
      <c r="C8" s="61">
        <v>3</v>
      </c>
      <c r="D8" s="61" t="s">
        <v>35</v>
      </c>
      <c r="E8" s="61">
        <v>5</v>
      </c>
      <c r="F8" s="61">
        <v>6</v>
      </c>
    </row>
    <row r="9" spans="1:6" ht="17.05" x14ac:dyDescent="0.3">
      <c r="A9" s="61" t="s">
        <v>94</v>
      </c>
      <c r="B9" s="91" t="s">
        <v>95</v>
      </c>
      <c r="C9" s="61"/>
      <c r="D9" s="29">
        <f>+D10</f>
        <v>65105</v>
      </c>
      <c r="E9" s="29">
        <f t="shared" ref="E9:F9" si="0">+E10</f>
        <v>35500</v>
      </c>
      <c r="F9" s="29">
        <f t="shared" si="0"/>
        <v>29605</v>
      </c>
    </row>
    <row r="10" spans="1:6" ht="17.7" x14ac:dyDescent="0.3">
      <c r="A10" s="61" t="s">
        <v>21</v>
      </c>
      <c r="B10" s="166" t="s">
        <v>88</v>
      </c>
      <c r="C10" s="176"/>
      <c r="D10" s="167">
        <f>+D11</f>
        <v>65105</v>
      </c>
      <c r="E10" s="167">
        <f>+E11</f>
        <v>35500</v>
      </c>
      <c r="F10" s="167">
        <f>+F11</f>
        <v>29605</v>
      </c>
    </row>
    <row r="11" spans="1:6" ht="51.05" x14ac:dyDescent="0.3">
      <c r="A11" s="6">
        <v>1</v>
      </c>
      <c r="B11" s="15" t="s">
        <v>20</v>
      </c>
      <c r="C11" s="6" t="s">
        <v>32</v>
      </c>
      <c r="D11" s="22">
        <f t="shared" ref="D11" si="1">+E11+F11</f>
        <v>65105</v>
      </c>
      <c r="E11" s="11">
        <v>35500</v>
      </c>
      <c r="F11" s="11">
        <v>29605</v>
      </c>
    </row>
    <row r="12" spans="1:6" ht="17.05" x14ac:dyDescent="0.3">
      <c r="A12" s="61" t="s">
        <v>96</v>
      </c>
      <c r="B12" s="13" t="s">
        <v>145</v>
      </c>
      <c r="C12" s="19"/>
      <c r="D12" s="14">
        <f>+D13+D15</f>
        <v>24312</v>
      </c>
      <c r="E12" s="14">
        <f t="shared" ref="E12:F12" si="2">+E13+E15</f>
        <v>540</v>
      </c>
      <c r="F12" s="14">
        <f t="shared" si="2"/>
        <v>23772</v>
      </c>
    </row>
    <row r="13" spans="1:6" ht="17.7" x14ac:dyDescent="0.3">
      <c r="A13" s="154" t="s">
        <v>21</v>
      </c>
      <c r="B13" s="186" t="s">
        <v>112</v>
      </c>
      <c r="C13" s="19"/>
      <c r="D13" s="270">
        <f>+D14</f>
        <v>976</v>
      </c>
      <c r="E13" s="270">
        <f>+E14</f>
        <v>540</v>
      </c>
      <c r="F13" s="177">
        <f>+F14</f>
        <v>436</v>
      </c>
    </row>
    <row r="14" spans="1:6" ht="17.05" x14ac:dyDescent="0.3">
      <c r="A14" s="4"/>
      <c r="B14" s="7" t="s">
        <v>211</v>
      </c>
      <c r="C14" s="141" t="str">
        <f>+'lan 2.2021'!C20</f>
        <v>Ban QLBTĐB</v>
      </c>
      <c r="D14" s="267">
        <f>+E14+F14</f>
        <v>976</v>
      </c>
      <c r="E14" s="267">
        <v>540</v>
      </c>
      <c r="F14" s="267">
        <v>436</v>
      </c>
    </row>
    <row r="15" spans="1:6" s="255" customFormat="1" ht="17.7" x14ac:dyDescent="0.35">
      <c r="A15" s="264" t="s">
        <v>22</v>
      </c>
      <c r="B15" s="265" t="s">
        <v>118</v>
      </c>
      <c r="C15" s="163"/>
      <c r="D15" s="269">
        <f>+D16+D18</f>
        <v>23336</v>
      </c>
      <c r="E15" s="268"/>
      <c r="F15" s="269">
        <f>+F16+F18</f>
        <v>23336</v>
      </c>
    </row>
    <row r="16" spans="1:6" s="256" customFormat="1" ht="17.7" x14ac:dyDescent="0.35">
      <c r="A16" s="154">
        <v>1</v>
      </c>
      <c r="B16" s="166" t="s">
        <v>206</v>
      </c>
      <c r="C16" s="176"/>
      <c r="D16" s="269">
        <f>+D17</f>
        <v>3336</v>
      </c>
      <c r="E16" s="269"/>
      <c r="F16" s="269">
        <f>+F17</f>
        <v>3336</v>
      </c>
    </row>
    <row r="17" spans="1:6" ht="17.7" x14ac:dyDescent="0.3">
      <c r="A17" s="154"/>
      <c r="B17" s="15" t="s">
        <v>208</v>
      </c>
      <c r="C17" s="266" t="str">
        <f>+C14</f>
        <v>Ban QLBTĐB</v>
      </c>
      <c r="D17" s="267">
        <f>+E17+F17</f>
        <v>3336</v>
      </c>
      <c r="E17" s="267"/>
      <c r="F17" s="267">
        <v>3336</v>
      </c>
    </row>
    <row r="18" spans="1:6" s="256" customFormat="1" ht="17.7" x14ac:dyDescent="0.35">
      <c r="A18" s="154">
        <v>2</v>
      </c>
      <c r="B18" s="148" t="s">
        <v>207</v>
      </c>
      <c r="C18" s="154"/>
      <c r="D18" s="269">
        <f>+D19</f>
        <v>20000</v>
      </c>
      <c r="E18" s="269"/>
      <c r="F18" s="269">
        <f>+F19</f>
        <v>20000</v>
      </c>
    </row>
    <row r="19" spans="1:6" ht="34.049999999999997" x14ac:dyDescent="0.3">
      <c r="A19" s="6"/>
      <c r="B19" s="15" t="s">
        <v>209</v>
      </c>
      <c r="C19" s="266" t="str">
        <f>+C17</f>
        <v>Ban QLBTĐB</v>
      </c>
      <c r="D19" s="267">
        <f>+E19+F19</f>
        <v>20000</v>
      </c>
      <c r="E19" s="267"/>
      <c r="F19" s="267">
        <v>20000</v>
      </c>
    </row>
    <row r="20" spans="1:6" x14ac:dyDescent="0.3">
      <c r="A20" s="257"/>
      <c r="B20" s="258"/>
      <c r="C20" s="259"/>
    </row>
    <row r="21" spans="1:6" x14ac:dyDescent="0.3">
      <c r="A21" s="260"/>
      <c r="B21" s="261"/>
      <c r="C21" s="262"/>
    </row>
    <row r="22" spans="1:6" x14ac:dyDescent="0.3">
      <c r="A22" s="257"/>
      <c r="B22" s="263"/>
      <c r="C22" s="259"/>
    </row>
    <row r="23" spans="1:6" x14ac:dyDescent="0.3">
      <c r="A23" s="257"/>
      <c r="B23" s="263"/>
      <c r="C23" s="259"/>
    </row>
    <row r="24" spans="1:6" x14ac:dyDescent="0.3">
      <c r="A24" s="257"/>
      <c r="B24" s="263"/>
      <c r="C24" s="259"/>
    </row>
    <row r="25" spans="1:6" x14ac:dyDescent="0.3">
      <c r="A25" s="257"/>
      <c r="B25" s="263"/>
      <c r="C25" s="259"/>
    </row>
    <row r="26" spans="1:6" x14ac:dyDescent="0.3">
      <c r="A26" s="257"/>
      <c r="B26" s="263"/>
      <c r="C26" s="259"/>
    </row>
    <row r="27" spans="1:6" x14ac:dyDescent="0.3">
      <c r="A27" s="257"/>
      <c r="B27" s="263"/>
      <c r="C27" s="259"/>
    </row>
    <row r="28" spans="1:6" x14ac:dyDescent="0.3">
      <c r="A28" s="257"/>
      <c r="B28" s="263"/>
      <c r="C28" s="259"/>
    </row>
    <row r="29" spans="1:6" x14ac:dyDescent="0.3">
      <c r="A29" s="257"/>
      <c r="B29" s="262"/>
      <c r="C29" s="259"/>
    </row>
    <row r="30" spans="1:6" x14ac:dyDescent="0.3">
      <c r="A30" s="257"/>
      <c r="B30" s="262"/>
      <c r="C30" s="259"/>
    </row>
    <row r="31" spans="1:6" x14ac:dyDescent="0.3">
      <c r="A31" s="257"/>
      <c r="B31" s="262"/>
      <c r="C31" s="259"/>
    </row>
    <row r="32" spans="1:6" x14ac:dyDescent="0.3">
      <c r="A32" s="257"/>
      <c r="B32" s="263"/>
      <c r="C32" s="259"/>
    </row>
    <row r="33" spans="1:3" x14ac:dyDescent="0.3">
      <c r="A33" s="257"/>
      <c r="B33" s="263"/>
      <c r="C33" s="259"/>
    </row>
    <row r="34" spans="1:3" x14ac:dyDescent="0.3">
      <c r="A34" s="257"/>
      <c r="B34" s="263"/>
      <c r="C34" s="259"/>
    </row>
    <row r="35" spans="1:3" x14ac:dyDescent="0.3">
      <c r="A35" s="257"/>
      <c r="B35" s="263"/>
      <c r="C35" s="259"/>
    </row>
    <row r="36" spans="1:3" x14ac:dyDescent="0.3">
      <c r="A36" s="257"/>
      <c r="B36" s="263"/>
      <c r="C36" s="259"/>
    </row>
    <row r="37" spans="1:3" x14ac:dyDescent="0.3">
      <c r="A37" s="257"/>
      <c r="B37" s="263"/>
      <c r="C37" s="259"/>
    </row>
    <row r="38" spans="1:3" x14ac:dyDescent="0.3">
      <c r="A38" s="257"/>
      <c r="B38" s="263"/>
      <c r="C38" s="259"/>
    </row>
  </sheetData>
  <mergeCells count="8">
    <mergeCell ref="A1:F1"/>
    <mergeCell ref="A2:F2"/>
    <mergeCell ref="A3:F3"/>
    <mergeCell ref="A4:F4"/>
    <mergeCell ref="A5:A7"/>
    <mergeCell ref="B5:B7"/>
    <mergeCell ref="C5:C7"/>
    <mergeCell ref="D5:F6"/>
  </mergeCells>
  <printOptions horizontalCentered="1"/>
  <pageMargins left="0.7" right="0.7" top="0.5" bottom="0.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E19"/>
  <sheetViews>
    <sheetView topLeftCell="A13" workbookViewId="0">
      <selection activeCell="G14" sqref="G14"/>
    </sheetView>
  </sheetViews>
  <sheetFormatPr defaultRowHeight="15.05" x14ac:dyDescent="0.3"/>
  <cols>
    <col min="2" max="2" width="44" customWidth="1"/>
    <col min="3" max="3" width="23" customWidth="1"/>
    <col min="4" max="4" width="18.44140625" customWidth="1"/>
    <col min="5" max="5" width="21.33203125" customWidth="1"/>
  </cols>
  <sheetData>
    <row r="1" spans="1:5" ht="17.7" x14ac:dyDescent="0.35">
      <c r="A1" s="435" t="s">
        <v>1</v>
      </c>
      <c r="B1" s="435"/>
      <c r="C1" s="435"/>
      <c r="D1" s="435"/>
      <c r="E1" s="435"/>
    </row>
    <row r="2" spans="1:5" ht="17.05" x14ac:dyDescent="0.3">
      <c r="A2" s="443" t="s">
        <v>227</v>
      </c>
      <c r="B2" s="443"/>
      <c r="C2" s="443"/>
      <c r="D2" s="443"/>
      <c r="E2" s="443"/>
    </row>
    <row r="3" spans="1:5" ht="17.05" x14ac:dyDescent="0.3">
      <c r="A3" s="444" t="s">
        <v>228</v>
      </c>
      <c r="B3" s="444"/>
      <c r="C3" s="444"/>
      <c r="D3" s="444"/>
      <c r="E3" s="444"/>
    </row>
    <row r="4" spans="1:5" ht="17.05" x14ac:dyDescent="0.3">
      <c r="A4" s="445" t="s">
        <v>3</v>
      </c>
      <c r="B4" s="445"/>
      <c r="C4" s="445"/>
      <c r="D4" s="445"/>
      <c r="E4" s="445"/>
    </row>
    <row r="5" spans="1:5" ht="14.4" customHeight="1" x14ac:dyDescent="0.3">
      <c r="A5" s="447" t="s">
        <v>0</v>
      </c>
      <c r="B5" s="447" t="s">
        <v>2</v>
      </c>
      <c r="C5" s="448" t="s">
        <v>215</v>
      </c>
      <c r="D5" s="447" t="s">
        <v>30</v>
      </c>
      <c r="E5" s="447" t="s">
        <v>31</v>
      </c>
    </row>
    <row r="6" spans="1:5" ht="14.4" customHeight="1" x14ac:dyDescent="0.3">
      <c r="A6" s="447"/>
      <c r="B6" s="447"/>
      <c r="C6" s="451"/>
      <c r="D6" s="447"/>
      <c r="E6" s="447"/>
    </row>
    <row r="7" spans="1:5" ht="17.05" x14ac:dyDescent="0.3">
      <c r="A7" s="61">
        <v>1</v>
      </c>
      <c r="B7" s="61">
        <v>2</v>
      </c>
      <c r="C7" s="61">
        <v>4</v>
      </c>
      <c r="D7" s="61">
        <v>5</v>
      </c>
      <c r="E7" s="61">
        <v>6</v>
      </c>
    </row>
    <row r="8" spans="1:5" ht="17.05" x14ac:dyDescent="0.3">
      <c r="A8" s="61" t="s">
        <v>94</v>
      </c>
      <c r="B8" s="13" t="s">
        <v>220</v>
      </c>
      <c r="C8" s="29">
        <f>+C9+C11</f>
        <v>231785</v>
      </c>
      <c r="D8" s="61"/>
      <c r="E8" s="61"/>
    </row>
    <row r="9" spans="1:5" s="255" customFormat="1" ht="17.7" x14ac:dyDescent="0.3">
      <c r="A9" s="154" t="s">
        <v>21</v>
      </c>
      <c r="B9" s="166" t="s">
        <v>80</v>
      </c>
      <c r="C9" s="173">
        <f>+C10</f>
        <v>15000</v>
      </c>
      <c r="D9" s="168"/>
      <c r="E9" s="169"/>
    </row>
    <row r="10" spans="1:5" ht="51.05" x14ac:dyDescent="0.3">
      <c r="A10" s="6">
        <v>1</v>
      </c>
      <c r="B10" s="3" t="s">
        <v>9</v>
      </c>
      <c r="C10" s="22">
        <v>15000</v>
      </c>
      <c r="D10" s="6" t="s">
        <v>226</v>
      </c>
      <c r="E10" s="25" t="s">
        <v>232</v>
      </c>
    </row>
    <row r="11" spans="1:5" s="255" customFormat="1" ht="17.7" x14ac:dyDescent="0.3">
      <c r="A11" s="154" t="s">
        <v>22</v>
      </c>
      <c r="B11" s="166" t="s">
        <v>13</v>
      </c>
      <c r="C11" s="173">
        <f>+C12+C13+C14+C15</f>
        <v>216785</v>
      </c>
      <c r="D11" s="168"/>
      <c r="E11" s="169"/>
    </row>
    <row r="12" spans="1:5" ht="60.75" customHeight="1" x14ac:dyDescent="0.3">
      <c r="A12" s="6">
        <v>1</v>
      </c>
      <c r="B12" s="274" t="s">
        <v>216</v>
      </c>
      <c r="C12" s="11">
        <v>23000</v>
      </c>
      <c r="D12" s="275" t="str">
        <f>+D10</f>
        <v xml:space="preserve">Quyết định số 2923/QĐ-UBND ngày 09/12/2021 </v>
      </c>
      <c r="E12" s="25" t="s">
        <v>232</v>
      </c>
    </row>
    <row r="13" spans="1:5" ht="51.05" x14ac:dyDescent="0.3">
      <c r="A13" s="6">
        <v>2</v>
      </c>
      <c r="B13" s="276" t="s">
        <v>78</v>
      </c>
      <c r="C13" s="11">
        <v>165000</v>
      </c>
      <c r="D13" s="6" t="str">
        <f>+D12</f>
        <v xml:space="preserve">Quyết định số 2923/QĐ-UBND ngày 09/12/2021 </v>
      </c>
      <c r="E13" s="25" t="s">
        <v>233</v>
      </c>
    </row>
    <row r="14" spans="1:5" ht="51.05" x14ac:dyDescent="0.3">
      <c r="A14" s="6">
        <v>3</v>
      </c>
      <c r="B14" s="277" t="s">
        <v>217</v>
      </c>
      <c r="C14" s="11">
        <v>14000</v>
      </c>
      <c r="D14" s="6" t="str">
        <f>+D13</f>
        <v xml:space="preserve">Quyết định số 2923/QĐ-UBND ngày 09/12/2021 </v>
      </c>
      <c r="E14" s="25" t="s">
        <v>233</v>
      </c>
    </row>
    <row r="15" spans="1:5" ht="51.05" x14ac:dyDescent="0.3">
      <c r="A15" s="6">
        <v>4</v>
      </c>
      <c r="B15" s="10" t="s">
        <v>218</v>
      </c>
      <c r="C15" s="11">
        <v>14785</v>
      </c>
      <c r="D15" s="6" t="str">
        <f>+D14</f>
        <v xml:space="preserve">Quyết định số 2923/QĐ-UBND ngày 09/12/2021 </v>
      </c>
      <c r="E15" s="25" t="s">
        <v>232</v>
      </c>
    </row>
    <row r="16" spans="1:5" ht="17.05" x14ac:dyDescent="0.3">
      <c r="A16" s="61" t="s">
        <v>96</v>
      </c>
      <c r="B16" s="13" t="s">
        <v>221</v>
      </c>
      <c r="C16" s="14">
        <f>+C17</f>
        <v>395</v>
      </c>
      <c r="D16" s="7"/>
      <c r="E16" s="7"/>
    </row>
    <row r="17" spans="1:5" s="256" customFormat="1" ht="17.7" x14ac:dyDescent="0.3">
      <c r="A17" s="154" t="s">
        <v>21</v>
      </c>
      <c r="B17" s="278" t="s">
        <v>222</v>
      </c>
      <c r="C17" s="169">
        <f>+C18</f>
        <v>395</v>
      </c>
      <c r="D17" s="166"/>
      <c r="E17" s="166"/>
    </row>
    <row r="18" spans="1:5" ht="51.05" x14ac:dyDescent="0.3">
      <c r="A18" s="6">
        <v>1</v>
      </c>
      <c r="B18" s="10" t="s">
        <v>223</v>
      </c>
      <c r="C18" s="11">
        <v>395</v>
      </c>
      <c r="D18" s="6" t="s">
        <v>225</v>
      </c>
      <c r="E18" s="7" t="s">
        <v>224</v>
      </c>
    </row>
    <row r="19" spans="1:5" ht="17.05" x14ac:dyDescent="0.3">
      <c r="A19" s="271"/>
      <c r="B19" s="272" t="s">
        <v>219</v>
      </c>
      <c r="C19" s="273">
        <f>+C17+C8</f>
        <v>232180</v>
      </c>
      <c r="D19" s="271"/>
      <c r="E19" s="271"/>
    </row>
  </sheetData>
  <mergeCells count="9">
    <mergeCell ref="A1:E1"/>
    <mergeCell ref="A2:E2"/>
    <mergeCell ref="A3:E3"/>
    <mergeCell ref="A4:E4"/>
    <mergeCell ref="A5:A6"/>
    <mergeCell ref="B5:B6"/>
    <mergeCell ref="C5:C6"/>
    <mergeCell ref="D5:D6"/>
    <mergeCell ref="E5:E6"/>
  </mergeCells>
  <printOptions horizontalCentered="1"/>
  <pageMargins left="0.45" right="0.2" top="0.5" bottom="0.25" header="0.3" footer="0.3"/>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8"/>
  <sheetViews>
    <sheetView workbookViewId="0">
      <selection activeCell="G14" sqref="G14"/>
    </sheetView>
  </sheetViews>
  <sheetFormatPr defaultRowHeight="15.05" x14ac:dyDescent="0.3"/>
  <cols>
    <col min="2" max="2" width="44" customWidth="1"/>
    <col min="3" max="3" width="23" customWidth="1"/>
    <col min="4" max="4" width="18.44140625" customWidth="1"/>
    <col min="5" max="5" width="21.33203125" customWidth="1"/>
  </cols>
  <sheetData>
    <row r="1" spans="1:8" ht="17.7" x14ac:dyDescent="0.35">
      <c r="A1" s="435" t="s">
        <v>1</v>
      </c>
      <c r="B1" s="435"/>
      <c r="C1" s="435"/>
      <c r="D1" s="435"/>
      <c r="E1" s="435"/>
    </row>
    <row r="2" spans="1:8" ht="17.05" x14ac:dyDescent="0.3">
      <c r="A2" s="443" t="s">
        <v>227</v>
      </c>
      <c r="B2" s="443"/>
      <c r="C2" s="443"/>
      <c r="D2" s="443"/>
      <c r="E2" s="443"/>
    </row>
    <row r="3" spans="1:8" ht="17.05" x14ac:dyDescent="0.3">
      <c r="A3" s="444" t="s">
        <v>228</v>
      </c>
      <c r="B3" s="444"/>
      <c r="C3" s="444"/>
      <c r="D3" s="444"/>
      <c r="E3" s="444"/>
    </row>
    <row r="4" spans="1:8" ht="17.05" x14ac:dyDescent="0.3">
      <c r="A4" s="445" t="s">
        <v>3</v>
      </c>
      <c r="B4" s="445"/>
      <c r="C4" s="445"/>
      <c r="D4" s="445"/>
      <c r="E4" s="445"/>
    </row>
    <row r="5" spans="1:8" ht="14.4" customHeight="1" x14ac:dyDescent="0.3">
      <c r="A5" s="447" t="s">
        <v>0</v>
      </c>
      <c r="B5" s="447" t="s">
        <v>2</v>
      </c>
      <c r="C5" s="448" t="s">
        <v>215</v>
      </c>
      <c r="D5" s="447" t="s">
        <v>30</v>
      </c>
      <c r="E5" s="447" t="s">
        <v>31</v>
      </c>
    </row>
    <row r="6" spans="1:8" ht="14.4" customHeight="1" x14ac:dyDescent="0.3">
      <c r="A6" s="447"/>
      <c r="B6" s="447"/>
      <c r="C6" s="451"/>
      <c r="D6" s="447"/>
      <c r="E6" s="447"/>
    </row>
    <row r="7" spans="1:8" ht="17.05" x14ac:dyDescent="0.3">
      <c r="A7" s="61">
        <v>1</v>
      </c>
      <c r="B7" s="61">
        <v>2</v>
      </c>
      <c r="C7" s="61">
        <v>4</v>
      </c>
      <c r="D7" s="61">
        <v>5</v>
      </c>
      <c r="E7" s="61">
        <v>6</v>
      </c>
    </row>
    <row r="8" spans="1:8" ht="17.05" x14ac:dyDescent="0.3">
      <c r="A8" s="61" t="s">
        <v>94</v>
      </c>
      <c r="B8" s="13" t="s">
        <v>220</v>
      </c>
      <c r="C8" s="29">
        <f>+C9+C11</f>
        <v>236785</v>
      </c>
      <c r="D8" s="61"/>
      <c r="E8" s="61"/>
    </row>
    <row r="9" spans="1:8" s="255" customFormat="1" ht="17.7" x14ac:dyDescent="0.3">
      <c r="A9" s="154" t="s">
        <v>21</v>
      </c>
      <c r="B9" s="166" t="s">
        <v>80</v>
      </c>
      <c r="C9" s="173">
        <f>+C10</f>
        <v>15000</v>
      </c>
      <c r="D9" s="168"/>
      <c r="E9" s="169"/>
    </row>
    <row r="10" spans="1:8" ht="51.05" x14ac:dyDescent="0.3">
      <c r="A10" s="6">
        <v>1</v>
      </c>
      <c r="B10" s="3" t="s">
        <v>9</v>
      </c>
      <c r="C10" s="22">
        <v>15000</v>
      </c>
      <c r="D10" s="6" t="s">
        <v>226</v>
      </c>
      <c r="E10" s="25" t="s">
        <v>232</v>
      </c>
      <c r="H10" s="285"/>
    </row>
    <row r="11" spans="1:8" s="255" customFormat="1" ht="17.7" x14ac:dyDescent="0.3">
      <c r="A11" s="154" t="s">
        <v>22</v>
      </c>
      <c r="B11" s="166" t="s">
        <v>13</v>
      </c>
      <c r="C11" s="173">
        <f>+C12+C13+C14+C15+C17</f>
        <v>221785</v>
      </c>
      <c r="D11" s="168"/>
      <c r="E11" s="169"/>
    </row>
    <row r="12" spans="1:8" ht="60.75" customHeight="1" x14ac:dyDescent="0.3">
      <c r="A12" s="6">
        <v>1</v>
      </c>
      <c r="B12" s="274" t="s">
        <v>216</v>
      </c>
      <c r="C12" s="11">
        <v>23000</v>
      </c>
      <c r="D12" s="275" t="str">
        <f>+D10</f>
        <v xml:space="preserve">Quyết định số 2923/QĐ-UBND ngày 09/12/2021 </v>
      </c>
      <c r="E12" s="25" t="s">
        <v>232</v>
      </c>
    </row>
    <row r="13" spans="1:8" ht="51.05" x14ac:dyDescent="0.3">
      <c r="A13" s="6">
        <v>2</v>
      </c>
      <c r="B13" s="276" t="s">
        <v>78</v>
      </c>
      <c r="C13" s="11">
        <v>165000</v>
      </c>
      <c r="D13" s="6" t="str">
        <f>+D12</f>
        <v xml:space="preserve">Quyết định số 2923/QĐ-UBND ngày 09/12/2021 </v>
      </c>
      <c r="E13" s="25" t="s">
        <v>233</v>
      </c>
    </row>
    <row r="14" spans="1:8" ht="51.05" x14ac:dyDescent="0.3">
      <c r="A14" s="6">
        <v>3</v>
      </c>
      <c r="B14" s="277" t="s">
        <v>217</v>
      </c>
      <c r="C14" s="11">
        <v>14000</v>
      </c>
      <c r="D14" s="6" t="str">
        <f>+D13</f>
        <v xml:space="preserve">Quyết định số 2923/QĐ-UBND ngày 09/12/2021 </v>
      </c>
      <c r="E14" s="25" t="s">
        <v>233</v>
      </c>
    </row>
    <row r="15" spans="1:8" ht="51.05" x14ac:dyDescent="0.3">
      <c r="A15" s="6">
        <v>4</v>
      </c>
      <c r="B15" s="10" t="s">
        <v>218</v>
      </c>
      <c r="C15" s="11">
        <v>14785</v>
      </c>
      <c r="D15" s="6" t="str">
        <f>+D14</f>
        <v xml:space="preserve">Quyết định số 2923/QĐ-UBND ngày 09/12/2021 </v>
      </c>
      <c r="E15" s="25" t="s">
        <v>232</v>
      </c>
    </row>
    <row r="16" spans="1:8" s="280" customFormat="1" ht="17.05" x14ac:dyDescent="0.3">
      <c r="A16" s="61"/>
      <c r="B16" s="279" t="s">
        <v>229</v>
      </c>
      <c r="C16" s="14">
        <f>+C17</f>
        <v>5000</v>
      </c>
      <c r="D16" s="61"/>
      <c r="E16" s="28"/>
    </row>
    <row r="17" spans="1:5" ht="57.6" customHeight="1" x14ac:dyDescent="0.3">
      <c r="A17" s="6">
        <v>5</v>
      </c>
      <c r="B17" s="10" t="s">
        <v>230</v>
      </c>
      <c r="C17" s="11">
        <v>5000</v>
      </c>
      <c r="D17" s="6" t="s">
        <v>239</v>
      </c>
      <c r="E17" s="25" t="s">
        <v>231</v>
      </c>
    </row>
    <row r="18" spans="1:5" ht="17.05" x14ac:dyDescent="0.3">
      <c r="A18" s="61" t="s">
        <v>96</v>
      </c>
      <c r="B18" s="13" t="s">
        <v>221</v>
      </c>
      <c r="C18" s="14">
        <f>+C19+C21</f>
        <v>154895</v>
      </c>
      <c r="D18" s="7"/>
      <c r="E18" s="7"/>
    </row>
    <row r="19" spans="1:5" s="256" customFormat="1" ht="17.7" x14ac:dyDescent="0.3">
      <c r="A19" s="154" t="s">
        <v>21</v>
      </c>
      <c r="B19" s="278" t="s">
        <v>222</v>
      </c>
      <c r="C19" s="169">
        <f>+C20</f>
        <v>395</v>
      </c>
      <c r="D19" s="166"/>
      <c r="E19" s="166"/>
    </row>
    <row r="20" spans="1:5" ht="51.05" x14ac:dyDescent="0.3">
      <c r="A20" s="6">
        <v>1</v>
      </c>
      <c r="B20" s="10" t="s">
        <v>223</v>
      </c>
      <c r="C20" s="11">
        <v>395</v>
      </c>
      <c r="D20" s="6" t="s">
        <v>225</v>
      </c>
      <c r="E20" s="7" t="s">
        <v>224</v>
      </c>
    </row>
    <row r="21" spans="1:5" ht="17.7" x14ac:dyDescent="0.3">
      <c r="A21" s="154" t="s">
        <v>22</v>
      </c>
      <c r="B21" s="278" t="s">
        <v>234</v>
      </c>
      <c r="C21" s="14">
        <f>+C22+C26</f>
        <v>154500</v>
      </c>
      <c r="D21" s="6"/>
      <c r="E21" s="7"/>
    </row>
    <row r="22" spans="1:5" ht="17.05" x14ac:dyDescent="0.3">
      <c r="A22" s="6"/>
      <c r="B22" s="279" t="s">
        <v>229</v>
      </c>
      <c r="C22" s="14">
        <f>+C23+C24+C25</f>
        <v>4500</v>
      </c>
      <c r="D22" s="6"/>
      <c r="E22" s="7"/>
    </row>
    <row r="23" spans="1:5" ht="57.6" customHeight="1" x14ac:dyDescent="0.3">
      <c r="A23" s="6">
        <v>1</v>
      </c>
      <c r="B23" s="10" t="s">
        <v>235</v>
      </c>
      <c r="C23" s="11">
        <v>1500</v>
      </c>
      <c r="D23" s="6" t="s">
        <v>239</v>
      </c>
      <c r="E23" s="25" t="s">
        <v>231</v>
      </c>
    </row>
    <row r="24" spans="1:5" ht="58.25" customHeight="1" x14ac:dyDescent="0.3">
      <c r="A24" s="6">
        <v>2</v>
      </c>
      <c r="B24" s="10" t="s">
        <v>236</v>
      </c>
      <c r="C24" s="11">
        <v>1500</v>
      </c>
      <c r="D24" s="6" t="s">
        <v>239</v>
      </c>
      <c r="E24" s="25" t="s">
        <v>231</v>
      </c>
    </row>
    <row r="25" spans="1:5" ht="57.6" customHeight="1" x14ac:dyDescent="0.3">
      <c r="A25" s="6">
        <v>3</v>
      </c>
      <c r="B25" s="10" t="s">
        <v>237</v>
      </c>
      <c r="C25" s="11">
        <v>1500</v>
      </c>
      <c r="D25" s="6" t="s">
        <v>239</v>
      </c>
      <c r="E25" s="25" t="s">
        <v>231</v>
      </c>
    </row>
    <row r="26" spans="1:5" ht="17.05" x14ac:dyDescent="0.3">
      <c r="A26" s="6"/>
      <c r="B26" s="279" t="s">
        <v>238</v>
      </c>
      <c r="C26" s="14">
        <f>+C27</f>
        <v>150000</v>
      </c>
      <c r="D26" s="6"/>
      <c r="E26" s="7"/>
    </row>
    <row r="27" spans="1:5" ht="74.45" customHeight="1" x14ac:dyDescent="0.3">
      <c r="A27" s="6">
        <v>4</v>
      </c>
      <c r="B27" s="10" t="s">
        <v>154</v>
      </c>
      <c r="C27" s="11">
        <v>150000</v>
      </c>
      <c r="D27" s="6" t="s">
        <v>239</v>
      </c>
      <c r="E27" s="25" t="s">
        <v>231</v>
      </c>
    </row>
    <row r="28" spans="1:5" ht="17.05" x14ac:dyDescent="0.3">
      <c r="A28" s="271"/>
      <c r="B28" s="272" t="s">
        <v>219</v>
      </c>
      <c r="C28" s="273">
        <f>+C18+C8</f>
        <v>391680</v>
      </c>
      <c r="D28" s="271"/>
      <c r="E28" s="271"/>
    </row>
  </sheetData>
  <mergeCells count="9">
    <mergeCell ref="A1:E1"/>
    <mergeCell ref="A2:E2"/>
    <mergeCell ref="A3:E3"/>
    <mergeCell ref="A4:E4"/>
    <mergeCell ref="A5:A6"/>
    <mergeCell ref="B5:B6"/>
    <mergeCell ref="C5:C6"/>
    <mergeCell ref="D5:D6"/>
    <mergeCell ref="E5:E6"/>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8"/>
  <sheetViews>
    <sheetView topLeftCell="A21" workbookViewId="0">
      <selection activeCell="G14" sqref="G14"/>
    </sheetView>
  </sheetViews>
  <sheetFormatPr defaultRowHeight="15.05" x14ac:dyDescent="0.3"/>
  <cols>
    <col min="1" max="1" width="7.6640625" customWidth="1"/>
    <col min="2" max="2" width="49.33203125" customWidth="1"/>
    <col min="3" max="3" width="23" customWidth="1"/>
    <col min="4" max="4" width="18.44140625" customWidth="1"/>
    <col min="5" max="5" width="21.33203125" customWidth="1"/>
  </cols>
  <sheetData>
    <row r="1" spans="1:5" ht="17.7" x14ac:dyDescent="0.35">
      <c r="A1" s="435" t="s">
        <v>1</v>
      </c>
      <c r="B1" s="435"/>
      <c r="C1" s="435"/>
      <c r="D1" s="435"/>
      <c r="E1" s="435"/>
    </row>
    <row r="2" spans="1:5" ht="17.05" x14ac:dyDescent="0.3">
      <c r="A2" s="443" t="s">
        <v>240</v>
      </c>
      <c r="B2" s="443"/>
      <c r="C2" s="443"/>
      <c r="D2" s="443"/>
      <c r="E2" s="443"/>
    </row>
    <row r="3" spans="1:5" ht="17.05" x14ac:dyDescent="0.3">
      <c r="A3" s="444" t="s">
        <v>241</v>
      </c>
      <c r="B3" s="444"/>
      <c r="C3" s="444"/>
      <c r="D3" s="444"/>
      <c r="E3" s="444"/>
    </row>
    <row r="4" spans="1:5" ht="17.05" x14ac:dyDescent="0.3">
      <c r="A4" s="445" t="s">
        <v>3</v>
      </c>
      <c r="B4" s="445"/>
      <c r="C4" s="445"/>
      <c r="D4" s="445"/>
      <c r="E4" s="445"/>
    </row>
    <row r="5" spans="1:5" ht="14.4" customHeight="1" x14ac:dyDescent="0.3">
      <c r="A5" s="447" t="s">
        <v>0</v>
      </c>
      <c r="B5" s="447" t="s">
        <v>2</v>
      </c>
      <c r="C5" s="448" t="s">
        <v>215</v>
      </c>
      <c r="D5" s="447" t="s">
        <v>30</v>
      </c>
      <c r="E5" s="447" t="s">
        <v>31</v>
      </c>
    </row>
    <row r="6" spans="1:5" ht="14.4" customHeight="1" x14ac:dyDescent="0.3">
      <c r="A6" s="447"/>
      <c r="B6" s="447"/>
      <c r="C6" s="451"/>
      <c r="D6" s="447"/>
      <c r="E6" s="447"/>
    </row>
    <row r="7" spans="1:5" ht="17.05" x14ac:dyDescent="0.3">
      <c r="A7" s="61">
        <v>1</v>
      </c>
      <c r="B7" s="61">
        <v>2</v>
      </c>
      <c r="C7" s="61">
        <v>4</v>
      </c>
      <c r="D7" s="61">
        <v>5</v>
      </c>
      <c r="E7" s="61">
        <v>6</v>
      </c>
    </row>
    <row r="8" spans="1:5" ht="17.05" x14ac:dyDescent="0.3">
      <c r="A8" s="61" t="s">
        <v>94</v>
      </c>
      <c r="B8" s="13" t="s">
        <v>220</v>
      </c>
      <c r="C8" s="29">
        <f>+C11</f>
        <v>5000</v>
      </c>
      <c r="D8" s="61"/>
      <c r="E8" s="61"/>
    </row>
    <row r="9" spans="1:5" s="255" customFormat="1" ht="17.7" hidden="1" x14ac:dyDescent="0.3">
      <c r="A9" s="154" t="s">
        <v>21</v>
      </c>
      <c r="B9" s="166" t="s">
        <v>80</v>
      </c>
      <c r="C9" s="173">
        <f>+C10</f>
        <v>15000</v>
      </c>
      <c r="D9" s="168"/>
      <c r="E9" s="169"/>
    </row>
    <row r="10" spans="1:5" ht="51.05" hidden="1" x14ac:dyDescent="0.3">
      <c r="A10" s="6">
        <v>1</v>
      </c>
      <c r="B10" s="3" t="s">
        <v>9</v>
      </c>
      <c r="C10" s="22">
        <v>15000</v>
      </c>
      <c r="D10" s="6" t="s">
        <v>226</v>
      </c>
      <c r="E10" s="25" t="s">
        <v>232</v>
      </c>
    </row>
    <row r="11" spans="1:5" s="255" customFormat="1" ht="17.7" x14ac:dyDescent="0.3">
      <c r="A11" s="154" t="s">
        <v>21</v>
      </c>
      <c r="B11" s="166" t="s">
        <v>13</v>
      </c>
      <c r="C11" s="173">
        <f>+C16</f>
        <v>5000</v>
      </c>
      <c r="D11" s="168"/>
      <c r="E11" s="169"/>
    </row>
    <row r="12" spans="1:5" ht="60.75" hidden="1" customHeight="1" x14ac:dyDescent="0.3">
      <c r="A12" s="6">
        <v>1</v>
      </c>
      <c r="B12" s="274" t="s">
        <v>216</v>
      </c>
      <c r="C12" s="11">
        <v>23000</v>
      </c>
      <c r="D12" s="275" t="str">
        <f>+D10</f>
        <v xml:space="preserve">Quyết định số 2923/QĐ-UBND ngày 09/12/2021 </v>
      </c>
      <c r="E12" s="25" t="s">
        <v>232</v>
      </c>
    </row>
    <row r="13" spans="1:5" ht="51.05" hidden="1" x14ac:dyDescent="0.3">
      <c r="A13" s="6">
        <v>2</v>
      </c>
      <c r="B13" s="276" t="s">
        <v>78</v>
      </c>
      <c r="C13" s="11">
        <v>165000</v>
      </c>
      <c r="D13" s="6" t="str">
        <f>+D12</f>
        <v xml:space="preserve">Quyết định số 2923/QĐ-UBND ngày 09/12/2021 </v>
      </c>
      <c r="E13" s="25" t="s">
        <v>233</v>
      </c>
    </row>
    <row r="14" spans="1:5" ht="51.05" hidden="1" x14ac:dyDescent="0.3">
      <c r="A14" s="6">
        <v>3</v>
      </c>
      <c r="B14" s="277" t="s">
        <v>217</v>
      </c>
      <c r="C14" s="11">
        <v>14000</v>
      </c>
      <c r="D14" s="6" t="str">
        <f>+D13</f>
        <v xml:space="preserve">Quyết định số 2923/QĐ-UBND ngày 09/12/2021 </v>
      </c>
      <c r="E14" s="25" t="s">
        <v>233</v>
      </c>
    </row>
    <row r="15" spans="1:5" ht="51.05" hidden="1" x14ac:dyDescent="0.3">
      <c r="A15" s="6">
        <v>4</v>
      </c>
      <c r="B15" s="10" t="s">
        <v>218</v>
      </c>
      <c r="C15" s="11">
        <v>14785</v>
      </c>
      <c r="D15" s="6" t="str">
        <f>+D14</f>
        <v xml:space="preserve">Quyết định số 2923/QĐ-UBND ngày 09/12/2021 </v>
      </c>
      <c r="E15" s="25" t="s">
        <v>232</v>
      </c>
    </row>
    <row r="16" spans="1:5" s="255" customFormat="1" ht="17.05" x14ac:dyDescent="0.3">
      <c r="A16" s="172"/>
      <c r="B16" s="281" t="s">
        <v>229</v>
      </c>
      <c r="C16" s="282">
        <f>+C17</f>
        <v>5000</v>
      </c>
      <c r="D16" s="172"/>
      <c r="E16" s="283"/>
    </row>
    <row r="17" spans="1:5" ht="57.6" customHeight="1" x14ac:dyDescent="0.3">
      <c r="A17" s="6">
        <v>1</v>
      </c>
      <c r="B17" s="10" t="s">
        <v>230</v>
      </c>
      <c r="C17" s="11">
        <v>5000</v>
      </c>
      <c r="D17" s="6" t="s">
        <v>239</v>
      </c>
      <c r="E17" s="25" t="s">
        <v>231</v>
      </c>
    </row>
    <row r="18" spans="1:5" ht="17.05" x14ac:dyDescent="0.3">
      <c r="A18" s="61" t="s">
        <v>96</v>
      </c>
      <c r="B18" s="13" t="s">
        <v>221</v>
      </c>
      <c r="C18" s="14">
        <f>+C21</f>
        <v>154500</v>
      </c>
      <c r="D18" s="7"/>
      <c r="E18" s="7"/>
    </row>
    <row r="19" spans="1:5" s="256" customFormat="1" ht="17.7" hidden="1" x14ac:dyDescent="0.3">
      <c r="A19" s="154" t="s">
        <v>21</v>
      </c>
      <c r="B19" s="278" t="s">
        <v>222</v>
      </c>
      <c r="C19" s="169">
        <f>+C20</f>
        <v>395</v>
      </c>
      <c r="D19" s="166"/>
      <c r="E19" s="166"/>
    </row>
    <row r="20" spans="1:5" ht="51.05" hidden="1" x14ac:dyDescent="0.3">
      <c r="A20" s="6">
        <v>1</v>
      </c>
      <c r="B20" s="10" t="s">
        <v>223</v>
      </c>
      <c r="C20" s="11">
        <v>395</v>
      </c>
      <c r="D20" s="6" t="s">
        <v>225</v>
      </c>
      <c r="E20" s="7" t="s">
        <v>224</v>
      </c>
    </row>
    <row r="21" spans="1:5" s="255" customFormat="1" ht="17.7" x14ac:dyDescent="0.3">
      <c r="A21" s="154" t="s">
        <v>21</v>
      </c>
      <c r="B21" s="278" t="s">
        <v>234</v>
      </c>
      <c r="C21" s="169">
        <f>+C22+C26</f>
        <v>154500</v>
      </c>
      <c r="D21" s="172"/>
      <c r="E21" s="170"/>
    </row>
    <row r="22" spans="1:5" s="255" customFormat="1" ht="17.05" x14ac:dyDescent="0.3">
      <c r="A22" s="172"/>
      <c r="B22" s="281" t="s">
        <v>229</v>
      </c>
      <c r="C22" s="282">
        <f>+C23+C24+C25</f>
        <v>4500</v>
      </c>
      <c r="D22" s="172"/>
      <c r="E22" s="170"/>
    </row>
    <row r="23" spans="1:5" ht="57.6" customHeight="1" x14ac:dyDescent="0.3">
      <c r="A23" s="6">
        <v>1</v>
      </c>
      <c r="B23" s="10" t="s">
        <v>235</v>
      </c>
      <c r="C23" s="11">
        <v>1500</v>
      </c>
      <c r="D23" s="6" t="s">
        <v>239</v>
      </c>
      <c r="E23" s="25" t="s">
        <v>231</v>
      </c>
    </row>
    <row r="24" spans="1:5" ht="58.25" customHeight="1" x14ac:dyDescent="0.3">
      <c r="A24" s="6">
        <v>2</v>
      </c>
      <c r="B24" s="10" t="s">
        <v>236</v>
      </c>
      <c r="C24" s="11">
        <v>1500</v>
      </c>
      <c r="D24" s="6" t="s">
        <v>239</v>
      </c>
      <c r="E24" s="25" t="s">
        <v>231</v>
      </c>
    </row>
    <row r="25" spans="1:5" ht="57.6" customHeight="1" x14ac:dyDescent="0.3">
      <c r="A25" s="6">
        <v>3</v>
      </c>
      <c r="B25" s="10" t="s">
        <v>237</v>
      </c>
      <c r="C25" s="11">
        <v>1500</v>
      </c>
      <c r="D25" s="6" t="s">
        <v>239</v>
      </c>
      <c r="E25" s="25" t="s">
        <v>231</v>
      </c>
    </row>
    <row r="26" spans="1:5" s="255" customFormat="1" ht="17.05" x14ac:dyDescent="0.3">
      <c r="A26" s="172"/>
      <c r="B26" s="281" t="s">
        <v>238</v>
      </c>
      <c r="C26" s="282">
        <f>+C27</f>
        <v>150000</v>
      </c>
      <c r="D26" s="172"/>
      <c r="E26" s="170"/>
    </row>
    <row r="27" spans="1:5" ht="74.45" customHeight="1" x14ac:dyDescent="0.3">
      <c r="A27" s="6">
        <v>4</v>
      </c>
      <c r="B27" s="10" t="s">
        <v>154</v>
      </c>
      <c r="C27" s="11">
        <v>150000</v>
      </c>
      <c r="D27" s="6" t="s">
        <v>239</v>
      </c>
      <c r="E27" s="25" t="s">
        <v>231</v>
      </c>
    </row>
    <row r="28" spans="1:5" ht="17.05" x14ac:dyDescent="0.3">
      <c r="A28" s="271"/>
      <c r="B28" s="272" t="s">
        <v>219</v>
      </c>
      <c r="C28" s="273">
        <f>+C18+C8</f>
        <v>159500</v>
      </c>
      <c r="D28" s="271"/>
      <c r="E28" s="271"/>
    </row>
  </sheetData>
  <mergeCells count="9">
    <mergeCell ref="A1:E1"/>
    <mergeCell ref="A2:E2"/>
    <mergeCell ref="A3:E3"/>
    <mergeCell ref="A4:E4"/>
    <mergeCell ref="A5:A6"/>
    <mergeCell ref="B5:B6"/>
    <mergeCell ref="C5:C6"/>
    <mergeCell ref="D5:D6"/>
    <mergeCell ref="E5:E6"/>
  </mergeCells>
  <printOptions horizontalCentered="1"/>
  <pageMargins left="0.2" right="0" top="0.25" bottom="0.25" header="0.3" footer="0.3"/>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41"/>
  <sheetViews>
    <sheetView tabSelected="1" zoomScale="90" zoomScaleNormal="90" workbookViewId="0">
      <selection sqref="A1:M18"/>
    </sheetView>
  </sheetViews>
  <sheetFormatPr defaultRowHeight="15.05" x14ac:dyDescent="0.3"/>
  <cols>
    <col min="1" max="1" width="6.88671875" customWidth="1"/>
    <col min="2" max="2" width="54.6640625" customWidth="1"/>
    <col min="3" max="3" width="19.5546875" customWidth="1"/>
    <col min="4" max="4" width="13" customWidth="1"/>
    <col min="5" max="5" width="13.6640625" style="289" customWidth="1"/>
    <col min="6" max="6" width="13" customWidth="1"/>
    <col min="7" max="7" width="13.88671875" customWidth="1"/>
    <col min="8" max="8" width="12.44140625" customWidth="1"/>
    <col min="9" max="9" width="11.88671875" style="12" hidden="1" customWidth="1"/>
    <col min="10" max="10" width="12" style="287" hidden="1" customWidth="1"/>
    <col min="11" max="11" width="12.109375" customWidth="1"/>
    <col min="12" max="12" width="10.44140625" customWidth="1"/>
    <col min="13" max="13" width="40.109375" customWidth="1"/>
    <col min="14" max="14" width="13.88671875" customWidth="1"/>
    <col min="17" max="17" width="10.77734375" bestFit="1" customWidth="1"/>
  </cols>
  <sheetData>
    <row r="1" spans="1:19" ht="22.95" x14ac:dyDescent="0.35">
      <c r="A1" s="469" t="s">
        <v>315</v>
      </c>
      <c r="B1" s="469"/>
      <c r="C1" s="469"/>
      <c r="D1" s="469"/>
      <c r="E1" s="469"/>
      <c r="F1" s="469"/>
      <c r="G1" s="469"/>
      <c r="H1" s="469"/>
      <c r="I1" s="469"/>
      <c r="J1" s="469"/>
      <c r="K1" s="469"/>
      <c r="L1" s="469"/>
      <c r="M1" s="469"/>
    </row>
    <row r="2" spans="1:19" ht="19.649999999999999" x14ac:dyDescent="0.35">
      <c r="A2" s="473" t="s">
        <v>314</v>
      </c>
      <c r="B2" s="473"/>
      <c r="C2" s="473"/>
      <c r="D2" s="473"/>
      <c r="E2" s="473"/>
      <c r="F2" s="473"/>
      <c r="G2" s="473"/>
      <c r="H2" s="473"/>
      <c r="I2" s="473"/>
      <c r="J2" s="473"/>
      <c r="K2" s="473"/>
      <c r="L2" s="473"/>
      <c r="M2" s="473"/>
    </row>
    <row r="3" spans="1:19" ht="17.05" x14ac:dyDescent="0.3">
      <c r="A3" s="284"/>
      <c r="B3" s="284"/>
      <c r="C3" s="284"/>
      <c r="D3" s="288"/>
      <c r="E3" s="288"/>
      <c r="F3" s="288"/>
      <c r="G3" s="288"/>
      <c r="H3" s="284"/>
      <c r="I3" s="284"/>
      <c r="J3" s="286"/>
      <c r="K3" s="284"/>
      <c r="L3" s="284"/>
      <c r="M3" s="284"/>
    </row>
    <row r="4" spans="1:19" ht="17.7" x14ac:dyDescent="0.3">
      <c r="A4" s="470" t="s">
        <v>3</v>
      </c>
      <c r="B4" s="470"/>
      <c r="C4" s="470"/>
      <c r="D4" s="470"/>
      <c r="E4" s="470"/>
      <c r="F4" s="470"/>
      <c r="G4" s="470"/>
      <c r="H4" s="470"/>
      <c r="I4" s="470"/>
      <c r="J4" s="470"/>
      <c r="K4" s="470"/>
      <c r="L4" s="470"/>
      <c r="M4" s="470"/>
    </row>
    <row r="5" spans="1:19" ht="46.5" customHeight="1" x14ac:dyDescent="0.3">
      <c r="A5" s="447" t="s">
        <v>0</v>
      </c>
      <c r="B5" s="447" t="s">
        <v>2</v>
      </c>
      <c r="C5" s="447" t="s">
        <v>301</v>
      </c>
      <c r="D5" s="447"/>
      <c r="E5" s="447" t="s">
        <v>256</v>
      </c>
      <c r="F5" s="447" t="s">
        <v>304</v>
      </c>
      <c r="G5" s="447"/>
      <c r="H5" s="447"/>
      <c r="I5" s="471" t="s">
        <v>297</v>
      </c>
      <c r="J5" s="472"/>
      <c r="K5" s="447" t="s">
        <v>306</v>
      </c>
      <c r="L5" s="447"/>
      <c r="M5" s="447" t="s">
        <v>245</v>
      </c>
    </row>
    <row r="6" spans="1:19" ht="51.05" x14ac:dyDescent="0.3">
      <c r="A6" s="447"/>
      <c r="B6" s="447"/>
      <c r="C6" s="61" t="s">
        <v>247</v>
      </c>
      <c r="D6" s="61" t="s">
        <v>248</v>
      </c>
      <c r="E6" s="447"/>
      <c r="F6" s="61" t="s">
        <v>316</v>
      </c>
      <c r="G6" s="61" t="s">
        <v>305</v>
      </c>
      <c r="H6" s="61" t="s">
        <v>219</v>
      </c>
      <c r="I6" s="61" t="s">
        <v>244</v>
      </c>
      <c r="J6" s="61" t="s">
        <v>242</v>
      </c>
      <c r="K6" s="61" t="s">
        <v>243</v>
      </c>
      <c r="L6" s="61" t="s">
        <v>242</v>
      </c>
      <c r="M6" s="447"/>
    </row>
    <row r="7" spans="1:19" ht="26.2" customHeight="1" x14ac:dyDescent="0.3">
      <c r="A7" s="480"/>
      <c r="B7" s="480" t="s">
        <v>25</v>
      </c>
      <c r="C7" s="481"/>
      <c r="D7" s="482"/>
      <c r="E7" s="483"/>
      <c r="F7" s="484">
        <f>+SUM(F8:F18)</f>
        <v>790950</v>
      </c>
      <c r="G7" s="484">
        <f t="shared" ref="G7:K7" si="0">+SUM(G8:G18)</f>
        <v>76394</v>
      </c>
      <c r="H7" s="484">
        <f t="shared" si="0"/>
        <v>867344</v>
      </c>
      <c r="I7" s="484">
        <f t="shared" si="0"/>
        <v>485521</v>
      </c>
      <c r="J7" s="484">
        <f t="shared" si="0"/>
        <v>511.88991336607882</v>
      </c>
      <c r="K7" s="484">
        <f t="shared" si="0"/>
        <v>45538</v>
      </c>
      <c r="L7" s="485">
        <f t="shared" ref="L7:L13" si="1">+K7/H7</f>
        <v>5.2502813186002327E-2</v>
      </c>
      <c r="M7" s="486"/>
    </row>
    <row r="8" spans="1:19" ht="36" customHeight="1" x14ac:dyDescent="0.3">
      <c r="A8" s="420">
        <v>1</v>
      </c>
      <c r="B8" s="393" t="s">
        <v>251</v>
      </c>
      <c r="C8" s="394" t="s">
        <v>263</v>
      </c>
      <c r="D8" s="395">
        <v>552568</v>
      </c>
      <c r="E8" s="396" t="s">
        <v>299</v>
      </c>
      <c r="F8" s="430">
        <v>0</v>
      </c>
      <c r="G8" s="430">
        <v>732</v>
      </c>
      <c r="H8" s="397">
        <f>F8+G8</f>
        <v>732</v>
      </c>
      <c r="I8" s="395">
        <v>374000</v>
      </c>
      <c r="J8" s="395">
        <f>I8/H8</f>
        <v>510.92896174863387</v>
      </c>
      <c r="K8" s="418">
        <v>0</v>
      </c>
      <c r="L8" s="398">
        <f t="shared" si="1"/>
        <v>0</v>
      </c>
      <c r="M8" s="399" t="s">
        <v>303</v>
      </c>
      <c r="R8" s="363"/>
    </row>
    <row r="9" spans="1:19" ht="36" customHeight="1" x14ac:dyDescent="0.3">
      <c r="A9" s="421">
        <v>2</v>
      </c>
      <c r="B9" s="400" t="s">
        <v>252</v>
      </c>
      <c r="C9" s="401" t="s">
        <v>261</v>
      </c>
      <c r="D9" s="402">
        <v>60000</v>
      </c>
      <c r="E9" s="403" t="s">
        <v>302</v>
      </c>
      <c r="F9" s="431">
        <v>0</v>
      </c>
      <c r="G9" s="431">
        <v>10000</v>
      </c>
      <c r="H9" s="404">
        <f t="shared" ref="H9" si="2">F9+G9</f>
        <v>10000</v>
      </c>
      <c r="I9" s="402">
        <v>2785</v>
      </c>
      <c r="J9" s="402">
        <f t="shared" ref="J9:J13" si="3">I9/H9</f>
        <v>0.27850000000000003</v>
      </c>
      <c r="K9" s="425">
        <v>0</v>
      </c>
      <c r="L9" s="405">
        <f t="shared" si="1"/>
        <v>0</v>
      </c>
      <c r="M9" s="406" t="s">
        <v>322</v>
      </c>
    </row>
    <row r="10" spans="1:19" s="24" customFormat="1" ht="36" customHeight="1" x14ac:dyDescent="0.3">
      <c r="A10" s="421">
        <v>3</v>
      </c>
      <c r="B10" s="400" t="s">
        <v>254</v>
      </c>
      <c r="C10" s="427" t="s">
        <v>266</v>
      </c>
      <c r="D10" s="422">
        <v>400000</v>
      </c>
      <c r="E10" s="428" t="s">
        <v>302</v>
      </c>
      <c r="F10" s="419">
        <v>104000</v>
      </c>
      <c r="G10" s="429">
        <v>0</v>
      </c>
      <c r="H10" s="404">
        <f>F10+G10</f>
        <v>104000</v>
      </c>
      <c r="I10" s="404">
        <v>43000</v>
      </c>
      <c r="J10" s="402">
        <f t="shared" si="3"/>
        <v>0.41346153846153844</v>
      </c>
      <c r="K10" s="419">
        <v>359</v>
      </c>
      <c r="L10" s="405">
        <f t="shared" si="1"/>
        <v>3.4519230769230768E-3</v>
      </c>
      <c r="M10" s="406" t="s">
        <v>321</v>
      </c>
      <c r="R10"/>
      <c r="S10"/>
    </row>
    <row r="11" spans="1:19" s="24" customFormat="1" ht="36" customHeight="1" x14ac:dyDescent="0.3">
      <c r="A11" s="421">
        <v>4</v>
      </c>
      <c r="B11" s="400" t="s">
        <v>300</v>
      </c>
      <c r="C11" s="407" t="s">
        <v>298</v>
      </c>
      <c r="D11" s="422">
        <v>650000</v>
      </c>
      <c r="E11" s="423" t="s">
        <v>269</v>
      </c>
      <c r="F11" s="432">
        <v>250000</v>
      </c>
      <c r="G11" s="408">
        <v>65662</v>
      </c>
      <c r="H11" s="404">
        <f>F11+G11</f>
        <v>315662</v>
      </c>
      <c r="I11" s="404"/>
      <c r="J11" s="402"/>
      <c r="K11" s="419">
        <v>10284</v>
      </c>
      <c r="L11" s="405">
        <f t="shared" si="1"/>
        <v>3.2579151117334365E-2</v>
      </c>
      <c r="M11" s="406" t="s">
        <v>320</v>
      </c>
      <c r="R11"/>
      <c r="S11"/>
    </row>
    <row r="12" spans="1:19" s="24" customFormat="1" ht="36" customHeight="1" x14ac:dyDescent="0.3">
      <c r="A12" s="421">
        <v>5</v>
      </c>
      <c r="B12" s="400" t="s">
        <v>255</v>
      </c>
      <c r="C12" s="401" t="s">
        <v>265</v>
      </c>
      <c r="D12" s="422">
        <v>300000</v>
      </c>
      <c r="E12" s="409" t="s">
        <v>302</v>
      </c>
      <c r="F12" s="432">
        <v>109967</v>
      </c>
      <c r="G12" s="408">
        <v>0</v>
      </c>
      <c r="H12" s="404">
        <f>F12+G12</f>
        <v>109967</v>
      </c>
      <c r="I12" s="404">
        <v>7736</v>
      </c>
      <c r="J12" s="402">
        <f t="shared" si="3"/>
        <v>7.0348377240444862E-2</v>
      </c>
      <c r="K12" s="419">
        <v>6845</v>
      </c>
      <c r="L12" s="405">
        <f t="shared" si="1"/>
        <v>6.2245946511226093E-2</v>
      </c>
      <c r="M12" s="406" t="s">
        <v>319</v>
      </c>
    </row>
    <row r="13" spans="1:19" s="24" customFormat="1" ht="51.05" x14ac:dyDescent="0.3">
      <c r="A13" s="421">
        <v>6</v>
      </c>
      <c r="B13" s="400" t="s">
        <v>275</v>
      </c>
      <c r="C13" s="401" t="s">
        <v>262</v>
      </c>
      <c r="D13" s="422">
        <v>600000</v>
      </c>
      <c r="E13" s="409" t="s">
        <v>302</v>
      </c>
      <c r="F13" s="432">
        <v>291983</v>
      </c>
      <c r="G13" s="408">
        <v>0</v>
      </c>
      <c r="H13" s="404">
        <f t="shared" ref="H13:H18" si="4">F13+G13</f>
        <v>291983</v>
      </c>
      <c r="I13" s="404">
        <v>58000</v>
      </c>
      <c r="J13" s="402">
        <f t="shared" si="3"/>
        <v>0.19864170174290968</v>
      </c>
      <c r="K13" s="419">
        <v>28050</v>
      </c>
      <c r="L13" s="405">
        <f t="shared" si="1"/>
        <v>9.606723679118305E-2</v>
      </c>
      <c r="M13" s="406" t="s">
        <v>318</v>
      </c>
    </row>
    <row r="14" spans="1:19" s="24" customFormat="1" ht="36" customHeight="1" x14ac:dyDescent="0.3">
      <c r="A14" s="421">
        <v>7</v>
      </c>
      <c r="B14" s="400" t="s">
        <v>307</v>
      </c>
      <c r="C14" s="421" t="s">
        <v>312</v>
      </c>
      <c r="D14" s="402">
        <v>340000</v>
      </c>
      <c r="E14" s="409" t="s">
        <v>269</v>
      </c>
      <c r="F14" s="432">
        <v>5000</v>
      </c>
      <c r="G14" s="408">
        <v>0</v>
      </c>
      <c r="H14" s="404">
        <f t="shared" si="4"/>
        <v>5000</v>
      </c>
      <c r="I14" s="404"/>
      <c r="J14" s="402"/>
      <c r="K14" s="419">
        <v>0</v>
      </c>
      <c r="L14" s="405">
        <f t="shared" ref="L14:L18" si="5">+K14/H14</f>
        <v>0</v>
      </c>
      <c r="M14" s="406" t="s">
        <v>313</v>
      </c>
    </row>
    <row r="15" spans="1:19" s="24" customFormat="1" ht="36" customHeight="1" x14ac:dyDescent="0.3">
      <c r="A15" s="421">
        <v>8</v>
      </c>
      <c r="B15" s="400" t="s">
        <v>308</v>
      </c>
      <c r="C15" s="421" t="s">
        <v>104</v>
      </c>
      <c r="D15" s="402">
        <v>1050000</v>
      </c>
      <c r="E15" s="409" t="s">
        <v>104</v>
      </c>
      <c r="F15" s="432">
        <v>10000</v>
      </c>
      <c r="G15" s="408">
        <v>0</v>
      </c>
      <c r="H15" s="404">
        <f t="shared" si="4"/>
        <v>10000</v>
      </c>
      <c r="I15" s="404"/>
      <c r="J15" s="402"/>
      <c r="K15" s="419">
        <v>0</v>
      </c>
      <c r="L15" s="405">
        <f t="shared" si="5"/>
        <v>0</v>
      </c>
      <c r="M15" s="406" t="s">
        <v>317</v>
      </c>
    </row>
    <row r="16" spans="1:19" s="24" customFormat="1" ht="36" customHeight="1" x14ac:dyDescent="0.3">
      <c r="A16" s="421">
        <v>9</v>
      </c>
      <c r="B16" s="400" t="s">
        <v>309</v>
      </c>
      <c r="C16" s="421" t="s">
        <v>104</v>
      </c>
      <c r="D16" s="402">
        <v>850000</v>
      </c>
      <c r="E16" s="409" t="s">
        <v>104</v>
      </c>
      <c r="F16" s="432">
        <v>10000</v>
      </c>
      <c r="G16" s="408">
        <v>0</v>
      </c>
      <c r="H16" s="404">
        <f t="shared" si="4"/>
        <v>10000</v>
      </c>
      <c r="I16" s="404"/>
      <c r="J16" s="402"/>
      <c r="K16" s="419">
        <v>0</v>
      </c>
      <c r="L16" s="405">
        <f t="shared" si="5"/>
        <v>0</v>
      </c>
      <c r="M16" s="406" t="s">
        <v>317</v>
      </c>
    </row>
    <row r="17" spans="1:16" s="24" customFormat="1" ht="36" customHeight="1" x14ac:dyDescent="0.3">
      <c r="A17" s="421">
        <v>10</v>
      </c>
      <c r="B17" s="400" t="s">
        <v>310</v>
      </c>
      <c r="C17" s="421" t="s">
        <v>104</v>
      </c>
      <c r="D17" s="402">
        <v>568000</v>
      </c>
      <c r="E17" s="409" t="s">
        <v>104</v>
      </c>
      <c r="F17" s="432">
        <v>5000</v>
      </c>
      <c r="G17" s="408">
        <v>0</v>
      </c>
      <c r="H17" s="404">
        <f t="shared" si="4"/>
        <v>5000</v>
      </c>
      <c r="I17" s="404"/>
      <c r="J17" s="402"/>
      <c r="K17" s="419">
        <v>0</v>
      </c>
      <c r="L17" s="405">
        <f t="shared" si="5"/>
        <v>0</v>
      </c>
      <c r="M17" s="406" t="s">
        <v>317</v>
      </c>
    </row>
    <row r="18" spans="1:16" s="24" customFormat="1" ht="36" customHeight="1" x14ac:dyDescent="0.3">
      <c r="A18" s="411">
        <v>11</v>
      </c>
      <c r="B18" s="410" t="s">
        <v>311</v>
      </c>
      <c r="C18" s="411" t="s">
        <v>104</v>
      </c>
      <c r="D18" s="417">
        <v>462000</v>
      </c>
      <c r="E18" s="434" t="s">
        <v>104</v>
      </c>
      <c r="F18" s="433">
        <v>5000</v>
      </c>
      <c r="G18" s="412">
        <v>0</v>
      </c>
      <c r="H18" s="413">
        <f t="shared" si="4"/>
        <v>5000</v>
      </c>
      <c r="I18" s="413"/>
      <c r="J18" s="417"/>
      <c r="K18" s="424">
        <v>0</v>
      </c>
      <c r="L18" s="414">
        <f t="shared" si="5"/>
        <v>0</v>
      </c>
      <c r="M18" s="415" t="s">
        <v>317</v>
      </c>
    </row>
    <row r="19" spans="1:16" x14ac:dyDescent="0.3">
      <c r="O19" s="12"/>
      <c r="P19" s="287"/>
    </row>
    <row r="20" spans="1:16" x14ac:dyDescent="0.3">
      <c r="O20" s="12"/>
      <c r="P20" s="287"/>
    </row>
    <row r="21" spans="1:16" x14ac:dyDescent="0.3">
      <c r="M21" s="426"/>
      <c r="O21" s="12"/>
      <c r="P21" s="287"/>
    </row>
    <row r="22" spans="1:16" x14ac:dyDescent="0.3">
      <c r="M22" s="426"/>
      <c r="O22" s="12"/>
      <c r="P22" s="287"/>
    </row>
    <row r="23" spans="1:16" x14ac:dyDescent="0.3">
      <c r="O23" s="12"/>
      <c r="P23" s="287"/>
    </row>
    <row r="24" spans="1:16" x14ac:dyDescent="0.3">
      <c r="M24" s="285"/>
    </row>
    <row r="27" spans="1:16" ht="17.7" x14ac:dyDescent="0.3">
      <c r="D27" s="416"/>
    </row>
    <row r="28" spans="1:16" ht="17.7" x14ac:dyDescent="0.3">
      <c r="D28" s="416"/>
    </row>
    <row r="32" spans="1:16" x14ac:dyDescent="0.3">
      <c r="M32" s="296"/>
      <c r="N32" s="297"/>
    </row>
    <row r="33" spans="13:15" x14ac:dyDescent="0.3">
      <c r="M33" s="296"/>
      <c r="N33" s="297"/>
    </row>
    <row r="34" spans="13:15" x14ac:dyDescent="0.3">
      <c r="M34" s="296"/>
      <c r="N34" s="297"/>
      <c r="O34" s="295"/>
    </row>
    <row r="35" spans="13:15" x14ac:dyDescent="0.3">
      <c r="M35" s="296"/>
      <c r="N35" s="297"/>
      <c r="O35" s="295"/>
    </row>
    <row r="36" spans="13:15" x14ac:dyDescent="0.3">
      <c r="N36" s="297"/>
      <c r="O36" s="295"/>
    </row>
    <row r="37" spans="13:15" x14ac:dyDescent="0.3">
      <c r="N37" s="295"/>
    </row>
    <row r="39" spans="13:15" x14ac:dyDescent="0.3">
      <c r="N39" s="297"/>
    </row>
    <row r="40" spans="13:15" x14ac:dyDescent="0.3">
      <c r="N40" s="297"/>
    </row>
    <row r="41" spans="13:15" x14ac:dyDescent="0.3">
      <c r="N41" s="285"/>
    </row>
  </sheetData>
  <mergeCells count="11">
    <mergeCell ref="A1:M1"/>
    <mergeCell ref="A4:M4"/>
    <mergeCell ref="A5:A6"/>
    <mergeCell ref="B5:B6"/>
    <mergeCell ref="M5:M6"/>
    <mergeCell ref="F5:H5"/>
    <mergeCell ref="K5:L5"/>
    <mergeCell ref="I5:J5"/>
    <mergeCell ref="C5:D5"/>
    <mergeCell ref="E5:E6"/>
    <mergeCell ref="A2:M2"/>
  </mergeCells>
  <phoneticPr fontId="72" type="noConversion"/>
  <printOptions horizontalCentered="1"/>
  <pageMargins left="0.19685039370078741" right="0.19685039370078741" top="0.78740157480314965" bottom="0.78740157480314965" header="0.31496062992125984" footer="0.15748031496062992"/>
  <pageSetup paperSize="9" scale="6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53"/>
  <sheetViews>
    <sheetView zoomScaleNormal="100" workbookViewId="0">
      <pane xSplit="5" ySplit="8" topLeftCell="F9" activePane="bottomRight" state="frozen"/>
      <selection pane="topRight" activeCell="F1" sqref="F1"/>
      <selection pane="bottomLeft" activeCell="A7" sqref="A7"/>
      <selection pane="bottomRight" sqref="A1:M25"/>
    </sheetView>
  </sheetViews>
  <sheetFormatPr defaultRowHeight="15.05" x14ac:dyDescent="0.3"/>
  <cols>
    <col min="1" max="1" width="6.21875" customWidth="1"/>
    <col min="2" max="2" width="56.33203125" customWidth="1"/>
    <col min="3" max="3" width="26.109375" customWidth="1"/>
    <col min="4" max="4" width="14.44140625" customWidth="1"/>
    <col min="5" max="5" width="14.88671875" style="289" customWidth="1"/>
    <col min="6" max="6" width="13" customWidth="1"/>
    <col min="7" max="7" width="14.21875" customWidth="1"/>
    <col min="8" max="8" width="12.44140625" customWidth="1"/>
    <col min="9" max="9" width="11.88671875" style="12" customWidth="1"/>
    <col min="10" max="10" width="12" style="287" customWidth="1"/>
    <col min="11" max="11" width="12.109375" customWidth="1"/>
    <col min="12" max="12" width="10.44140625" customWidth="1"/>
    <col min="13" max="13" width="35" customWidth="1"/>
    <col min="14" max="14" width="13.88671875" customWidth="1"/>
  </cols>
  <sheetData>
    <row r="1" spans="1:16" ht="19.649999999999999" x14ac:dyDescent="0.3">
      <c r="A1" s="476" t="s">
        <v>284</v>
      </c>
      <c r="B1" s="476"/>
      <c r="C1" s="476"/>
      <c r="D1" s="476"/>
      <c r="E1" s="476"/>
      <c r="F1" s="476"/>
      <c r="G1" s="476"/>
      <c r="H1" s="476"/>
      <c r="I1" s="476"/>
      <c r="J1" s="476"/>
      <c r="K1" s="476"/>
      <c r="L1" s="476"/>
      <c r="M1" s="476"/>
    </row>
    <row r="2" spans="1:16" ht="19.649999999999999" x14ac:dyDescent="0.35">
      <c r="A2" s="473" t="s">
        <v>293</v>
      </c>
      <c r="B2" s="473"/>
      <c r="C2" s="473"/>
      <c r="D2" s="473"/>
      <c r="E2" s="473"/>
      <c r="F2" s="473"/>
      <c r="G2" s="473"/>
      <c r="H2" s="473"/>
      <c r="I2" s="473"/>
      <c r="J2" s="473"/>
      <c r="K2" s="473"/>
      <c r="L2" s="473"/>
      <c r="M2" s="473"/>
    </row>
    <row r="3" spans="1:16" ht="19.649999999999999" x14ac:dyDescent="0.35">
      <c r="A3" s="364"/>
      <c r="B3" s="364"/>
      <c r="C3" s="364"/>
      <c r="D3" s="364"/>
      <c r="E3" s="364"/>
      <c r="F3" s="364"/>
      <c r="G3" s="364"/>
      <c r="H3" s="364"/>
      <c r="I3" s="364"/>
      <c r="J3" s="364"/>
      <c r="K3" s="364"/>
      <c r="L3" s="364"/>
      <c r="M3" s="364"/>
    </row>
    <row r="4" spans="1:16" ht="19" x14ac:dyDescent="0.3">
      <c r="A4" s="479" t="s">
        <v>296</v>
      </c>
      <c r="B4" s="479"/>
      <c r="C4" s="479"/>
      <c r="D4" s="479"/>
      <c r="E4" s="479"/>
      <c r="F4" s="479"/>
      <c r="G4" s="479"/>
      <c r="H4" s="479"/>
      <c r="I4" s="479"/>
      <c r="J4" s="479"/>
      <c r="K4" s="479"/>
      <c r="L4" s="479"/>
      <c r="M4" s="479"/>
    </row>
    <row r="5" spans="1:16" ht="17.05" x14ac:dyDescent="0.3">
      <c r="A5" s="284"/>
      <c r="B5" s="284"/>
      <c r="C5" s="284"/>
      <c r="D5" s="288"/>
      <c r="E5" s="288"/>
      <c r="F5" s="288"/>
      <c r="G5" s="288"/>
      <c r="H5" s="284"/>
      <c r="I5" s="284"/>
      <c r="J5" s="286"/>
      <c r="K5" s="284"/>
      <c r="L5" s="284"/>
      <c r="M5" s="284"/>
    </row>
    <row r="6" spans="1:16" ht="18.350000000000001" thickBot="1" x14ac:dyDescent="0.35">
      <c r="A6" s="470" t="s">
        <v>3</v>
      </c>
      <c r="B6" s="470"/>
      <c r="C6" s="470"/>
      <c r="D6" s="470"/>
      <c r="E6" s="470"/>
      <c r="F6" s="470"/>
      <c r="G6" s="470"/>
      <c r="H6" s="470"/>
      <c r="I6" s="470"/>
      <c r="J6" s="470"/>
      <c r="K6" s="470"/>
      <c r="L6" s="470"/>
      <c r="M6" s="470"/>
    </row>
    <row r="7" spans="1:16" ht="46.5" customHeight="1" x14ac:dyDescent="0.3">
      <c r="A7" s="474" t="s">
        <v>0</v>
      </c>
      <c r="B7" s="474" t="s">
        <v>2</v>
      </c>
      <c r="C7" s="474" t="s">
        <v>246</v>
      </c>
      <c r="D7" s="474"/>
      <c r="E7" s="477" t="s">
        <v>256</v>
      </c>
      <c r="F7" s="474" t="s">
        <v>270</v>
      </c>
      <c r="G7" s="474"/>
      <c r="H7" s="474"/>
      <c r="I7" s="474" t="s">
        <v>285</v>
      </c>
      <c r="J7" s="474"/>
      <c r="K7" s="474" t="s">
        <v>286</v>
      </c>
      <c r="L7" s="474"/>
      <c r="M7" s="474" t="s">
        <v>245</v>
      </c>
    </row>
    <row r="8" spans="1:16" ht="51.05" x14ac:dyDescent="0.3">
      <c r="A8" s="475"/>
      <c r="B8" s="475"/>
      <c r="C8" s="298" t="s">
        <v>247</v>
      </c>
      <c r="D8" s="298" t="s">
        <v>248</v>
      </c>
      <c r="E8" s="478"/>
      <c r="F8" s="298" t="s">
        <v>271</v>
      </c>
      <c r="G8" s="298" t="s">
        <v>272</v>
      </c>
      <c r="H8" s="298" t="s">
        <v>219</v>
      </c>
      <c r="I8" s="298" t="s">
        <v>244</v>
      </c>
      <c r="J8" s="298" t="s">
        <v>242</v>
      </c>
      <c r="K8" s="298" t="s">
        <v>243</v>
      </c>
      <c r="L8" s="298" t="s">
        <v>242</v>
      </c>
      <c r="M8" s="475"/>
      <c r="P8" s="363"/>
    </row>
    <row r="9" spans="1:16" ht="17.05" x14ac:dyDescent="0.3">
      <c r="A9" s="298" t="s">
        <v>94</v>
      </c>
      <c r="B9" s="299" t="s">
        <v>220</v>
      </c>
      <c r="C9" s="299"/>
      <c r="D9" s="300"/>
      <c r="E9" s="301"/>
      <c r="F9" s="302">
        <f>+F10+F15+F21+F19</f>
        <v>2190477</v>
      </c>
      <c r="G9" s="302">
        <f t="shared" ref="G9:I9" si="0">+G10+G15+G21+G19</f>
        <v>72394.495295999994</v>
      </c>
      <c r="H9" s="302">
        <f t="shared" si="0"/>
        <v>2262871.495296</v>
      </c>
      <c r="I9" s="302">
        <f t="shared" si="0"/>
        <v>232472</v>
      </c>
      <c r="J9" s="346">
        <f>+I9/H9</f>
        <v>0.10273318678646</v>
      </c>
      <c r="K9" s="302">
        <f>+K10+K15+K21+K19</f>
        <v>217944.17937700002</v>
      </c>
      <c r="L9" s="346">
        <f t="shared" ref="L9:L25" si="1">+K9/H9</f>
        <v>9.631310475652588E-2</v>
      </c>
      <c r="M9" s="290"/>
    </row>
    <row r="10" spans="1:16" s="345" customFormat="1" ht="17.7" x14ac:dyDescent="0.3">
      <c r="A10" s="339" t="s">
        <v>249</v>
      </c>
      <c r="B10" s="340" t="s">
        <v>259</v>
      </c>
      <c r="C10" s="341"/>
      <c r="D10" s="343"/>
      <c r="E10" s="342"/>
      <c r="F10" s="343">
        <f>SUM(F11:F14)</f>
        <v>928680</v>
      </c>
      <c r="G10" s="343">
        <f>SUM(G11:G14)</f>
        <v>0</v>
      </c>
      <c r="H10" s="343">
        <f>SUM(H11:H14)</f>
        <v>928680</v>
      </c>
      <c r="I10" s="343">
        <f>SUM(I11:I14)</f>
        <v>181000</v>
      </c>
      <c r="J10" s="347">
        <f>+I10/H10</f>
        <v>0.19490028858164277</v>
      </c>
      <c r="K10" s="343">
        <f>SUM(K11:K14)</f>
        <v>122051.33436000001</v>
      </c>
      <c r="L10" s="347">
        <f t="shared" si="1"/>
        <v>0.13142453198087609</v>
      </c>
      <c r="M10" s="344"/>
    </row>
    <row r="11" spans="1:16" ht="51.05" x14ac:dyDescent="0.3">
      <c r="A11" s="313">
        <v>1</v>
      </c>
      <c r="B11" s="331" t="s">
        <v>251</v>
      </c>
      <c r="C11" s="332" t="s">
        <v>263</v>
      </c>
      <c r="D11" s="333">
        <v>552568</v>
      </c>
      <c r="E11" s="334" t="s">
        <v>264</v>
      </c>
      <c r="F11" s="333">
        <f>100000+200000</f>
        <v>300000</v>
      </c>
      <c r="G11" s="335">
        <v>0</v>
      </c>
      <c r="H11" s="319">
        <f>F11+G11</f>
        <v>300000</v>
      </c>
      <c r="I11" s="333">
        <v>172000</v>
      </c>
      <c r="J11" s="348">
        <f>I11/H11</f>
        <v>0.57333333333333336</v>
      </c>
      <c r="K11" s="357">
        <v>103121.104917</v>
      </c>
      <c r="L11" s="348">
        <f t="shared" si="1"/>
        <v>0.34373701639000004</v>
      </c>
      <c r="M11" s="293" t="s">
        <v>277</v>
      </c>
    </row>
    <row r="12" spans="1:16" ht="51.05" x14ac:dyDescent="0.3">
      <c r="A12" s="308">
        <v>2</v>
      </c>
      <c r="B12" s="352" t="s">
        <v>267</v>
      </c>
      <c r="C12" s="309" t="s">
        <v>268</v>
      </c>
      <c r="D12" s="353">
        <v>70000</v>
      </c>
      <c r="E12" s="354" t="s">
        <v>269</v>
      </c>
      <c r="F12" s="353">
        <v>25000</v>
      </c>
      <c r="G12" s="355">
        <v>0</v>
      </c>
      <c r="H12" s="310">
        <f>+F12+G12</f>
        <v>25000</v>
      </c>
      <c r="I12" s="362">
        <v>9000</v>
      </c>
      <c r="J12" s="350">
        <f>I12/H12</f>
        <v>0.36</v>
      </c>
      <c r="K12" s="358">
        <v>18930.229443</v>
      </c>
      <c r="L12" s="350">
        <f t="shared" si="1"/>
        <v>0.75720917771999996</v>
      </c>
      <c r="M12" s="292" t="s">
        <v>281</v>
      </c>
    </row>
    <row r="13" spans="1:16" ht="51.05" x14ac:dyDescent="0.3">
      <c r="A13" s="308">
        <v>3</v>
      </c>
      <c r="B13" s="352" t="s">
        <v>289</v>
      </c>
      <c r="C13" s="309"/>
      <c r="D13" s="353"/>
      <c r="E13" s="354" t="s">
        <v>295</v>
      </c>
      <c r="F13" s="353">
        <v>500000</v>
      </c>
      <c r="G13" s="355">
        <v>0</v>
      </c>
      <c r="H13" s="310">
        <f t="shared" ref="H13:H14" si="2">+F13+G13</f>
        <v>500000</v>
      </c>
      <c r="I13" s="362">
        <v>0</v>
      </c>
      <c r="J13" s="350">
        <f t="shared" ref="J13:J14" si="3">I13/H13</f>
        <v>0</v>
      </c>
      <c r="K13" s="358">
        <v>0</v>
      </c>
      <c r="L13" s="350">
        <f t="shared" ref="L13:L14" si="4">+K13/H13</f>
        <v>0</v>
      </c>
      <c r="M13" s="292" t="s">
        <v>291</v>
      </c>
    </row>
    <row r="14" spans="1:16" ht="34.049999999999997" x14ac:dyDescent="0.3">
      <c r="A14" s="373">
        <v>4</v>
      </c>
      <c r="B14" s="374" t="s">
        <v>292</v>
      </c>
      <c r="C14" s="375"/>
      <c r="D14" s="376"/>
      <c r="E14" s="377" t="s">
        <v>294</v>
      </c>
      <c r="F14" s="376">
        <v>103680</v>
      </c>
      <c r="G14" s="378"/>
      <c r="H14" s="310">
        <f t="shared" si="2"/>
        <v>103680</v>
      </c>
      <c r="I14" s="362">
        <v>0</v>
      </c>
      <c r="J14" s="350">
        <f t="shared" si="3"/>
        <v>0</v>
      </c>
      <c r="K14" s="358">
        <v>0</v>
      </c>
      <c r="L14" s="350">
        <f t="shared" si="4"/>
        <v>0</v>
      </c>
      <c r="M14" s="379" t="s">
        <v>291</v>
      </c>
    </row>
    <row r="15" spans="1:16" s="255" customFormat="1" ht="17.7" x14ac:dyDescent="0.3">
      <c r="A15" s="303" t="s">
        <v>253</v>
      </c>
      <c r="B15" s="304" t="s">
        <v>273</v>
      </c>
      <c r="C15" s="305"/>
      <c r="D15" s="343"/>
      <c r="E15" s="306"/>
      <c r="F15" s="307">
        <f>SUM(F16:F18)</f>
        <v>367659</v>
      </c>
      <c r="G15" s="307">
        <f>SUM(G16:G18)</f>
        <v>3533</v>
      </c>
      <c r="H15" s="307">
        <f>SUM(H16:H18)</f>
        <v>371192</v>
      </c>
      <c r="I15" s="307">
        <f>SUM(I16:I18)</f>
        <v>21000</v>
      </c>
      <c r="J15" s="349">
        <f>+I15/H15</f>
        <v>5.6574495139981466E-2</v>
      </c>
      <c r="K15" s="307">
        <f>SUM(K16:K18)</f>
        <v>11974.184298</v>
      </c>
      <c r="L15" s="349">
        <f t="shared" si="1"/>
        <v>3.225873482725921E-2</v>
      </c>
      <c r="M15" s="291"/>
    </row>
    <row r="16" spans="1:16" s="24" customFormat="1" ht="34.049999999999997" x14ac:dyDescent="0.3">
      <c r="A16" s="313">
        <v>1</v>
      </c>
      <c r="B16" s="331" t="s">
        <v>250</v>
      </c>
      <c r="C16" s="336" t="s">
        <v>260</v>
      </c>
      <c r="D16" s="337">
        <v>59943</v>
      </c>
      <c r="E16" s="338" t="s">
        <v>257</v>
      </c>
      <c r="F16" s="319">
        <v>15000</v>
      </c>
      <c r="G16" s="319">
        <v>0</v>
      </c>
      <c r="H16" s="319">
        <f>F16+G16</f>
        <v>15000</v>
      </c>
      <c r="I16" s="319">
        <v>15000</v>
      </c>
      <c r="J16" s="348">
        <f t="shared" ref="J16:J25" si="5">I16/H16</f>
        <v>1</v>
      </c>
      <c r="K16" s="319">
        <f>10264934861/1000000</f>
        <v>10264.934861</v>
      </c>
      <c r="L16" s="348">
        <f t="shared" si="1"/>
        <v>0.68432899073333331</v>
      </c>
      <c r="M16" s="293" t="s">
        <v>280</v>
      </c>
      <c r="N16" s="49"/>
    </row>
    <row r="17" spans="1:13" ht="51.05" x14ac:dyDescent="0.3">
      <c r="A17" s="308">
        <v>2</v>
      </c>
      <c r="B17" s="352" t="s">
        <v>252</v>
      </c>
      <c r="C17" s="309" t="s">
        <v>261</v>
      </c>
      <c r="D17" s="353">
        <v>60000</v>
      </c>
      <c r="E17" s="354" t="s">
        <v>257</v>
      </c>
      <c r="F17" s="353">
        <v>25000</v>
      </c>
      <c r="G17" s="355">
        <v>3533</v>
      </c>
      <c r="H17" s="310">
        <f t="shared" ref="H17:H18" si="6">F17+G17</f>
        <v>28533</v>
      </c>
      <c r="I17" s="353">
        <v>6000</v>
      </c>
      <c r="J17" s="350">
        <f t="shared" si="5"/>
        <v>0.21028283040689727</v>
      </c>
      <c r="K17" s="358">
        <v>1709.2494369999999</v>
      </c>
      <c r="L17" s="350">
        <f t="shared" si="1"/>
        <v>5.9904301580625943E-2</v>
      </c>
      <c r="M17" s="292" t="s">
        <v>278</v>
      </c>
    </row>
    <row r="18" spans="1:13" ht="34.049999999999997" x14ac:dyDescent="0.3">
      <c r="A18" s="365">
        <v>3</v>
      </c>
      <c r="B18" s="366" t="s">
        <v>292</v>
      </c>
      <c r="C18" s="367"/>
      <c r="D18" s="368"/>
      <c r="E18" s="369" t="s">
        <v>294</v>
      </c>
      <c r="F18" s="368">
        <v>327659</v>
      </c>
      <c r="G18" s="370">
        <v>0</v>
      </c>
      <c r="H18" s="310">
        <f t="shared" si="6"/>
        <v>327659</v>
      </c>
      <c r="I18" s="368">
        <v>0</v>
      </c>
      <c r="J18" s="350">
        <f t="shared" si="5"/>
        <v>0</v>
      </c>
      <c r="K18" s="371">
        <v>0</v>
      </c>
      <c r="L18" s="350">
        <f t="shared" si="1"/>
        <v>0</v>
      </c>
      <c r="M18" s="372" t="s">
        <v>291</v>
      </c>
    </row>
    <row r="19" spans="1:13" ht="17.7" x14ac:dyDescent="0.3">
      <c r="A19" s="303" t="s">
        <v>274</v>
      </c>
      <c r="B19" s="311" t="s">
        <v>288</v>
      </c>
      <c r="C19" s="312"/>
      <c r="D19" s="306"/>
      <c r="E19" s="306"/>
      <c r="F19" s="307">
        <f>F20</f>
        <v>74834</v>
      </c>
      <c r="G19" s="307">
        <f t="shared" ref="G19:I19" si="7">G20</f>
        <v>0</v>
      </c>
      <c r="H19" s="307">
        <f t="shared" si="7"/>
        <v>74834</v>
      </c>
      <c r="I19" s="307">
        <f t="shared" si="7"/>
        <v>0</v>
      </c>
      <c r="J19" s="349">
        <f>I19/H19</f>
        <v>0</v>
      </c>
      <c r="K19" s="307">
        <f>K20</f>
        <v>0</v>
      </c>
      <c r="L19" s="349">
        <f>K19/H19</f>
        <v>0</v>
      </c>
      <c r="M19" s="380"/>
    </row>
    <row r="20" spans="1:13" ht="34.049999999999997" x14ac:dyDescent="0.3">
      <c r="A20" s="381">
        <v>1</v>
      </c>
      <c r="B20" s="382" t="s">
        <v>292</v>
      </c>
      <c r="C20" s="383"/>
      <c r="D20" s="384"/>
      <c r="E20" s="385" t="s">
        <v>294</v>
      </c>
      <c r="F20" s="384">
        <v>74834</v>
      </c>
      <c r="G20" s="302">
        <v>0</v>
      </c>
      <c r="H20" s="386">
        <f>F20+G20</f>
        <v>74834</v>
      </c>
      <c r="I20" s="384">
        <v>0</v>
      </c>
      <c r="J20" s="387">
        <f>I20/H20</f>
        <v>0</v>
      </c>
      <c r="K20" s="388">
        <v>0</v>
      </c>
      <c r="L20" s="387">
        <f>K20/H20</f>
        <v>0</v>
      </c>
      <c r="M20" s="380" t="s">
        <v>291</v>
      </c>
    </row>
    <row r="21" spans="1:13" s="256" customFormat="1" ht="17.7" x14ac:dyDescent="0.3">
      <c r="A21" s="303" t="s">
        <v>287</v>
      </c>
      <c r="B21" s="311" t="s">
        <v>276</v>
      </c>
      <c r="C21" s="312"/>
      <c r="D21" s="306"/>
      <c r="E21" s="306"/>
      <c r="F21" s="307">
        <f t="shared" ref="F21:I21" si="8">SUM(F22:F25)</f>
        <v>819304</v>
      </c>
      <c r="G21" s="307">
        <f t="shared" si="8"/>
        <v>68861.495295999994</v>
      </c>
      <c r="H21" s="307">
        <f t="shared" si="8"/>
        <v>888165.49529600004</v>
      </c>
      <c r="I21" s="307">
        <f t="shared" si="8"/>
        <v>30472</v>
      </c>
      <c r="J21" s="349">
        <f t="shared" si="5"/>
        <v>3.4308921210505432E-2</v>
      </c>
      <c r="K21" s="307">
        <f>SUM(K22:K25)</f>
        <v>83918.660718999992</v>
      </c>
      <c r="L21" s="349">
        <f t="shared" si="1"/>
        <v>9.448538719806078E-2</v>
      </c>
      <c r="M21" s="380"/>
    </row>
    <row r="22" spans="1:13" s="24" customFormat="1" ht="51.05" x14ac:dyDescent="0.3">
      <c r="A22" s="313">
        <v>1</v>
      </c>
      <c r="B22" s="314" t="s">
        <v>254</v>
      </c>
      <c r="C22" s="315" t="s">
        <v>266</v>
      </c>
      <c r="D22" s="316">
        <v>400000</v>
      </c>
      <c r="E22" s="317" t="s">
        <v>258</v>
      </c>
      <c r="F22" s="318">
        <v>115000</v>
      </c>
      <c r="G22" s="318">
        <v>0</v>
      </c>
      <c r="H22" s="319">
        <f>F22+G22</f>
        <v>115000</v>
      </c>
      <c r="I22" s="319">
        <f>5372+2000</f>
        <v>7372</v>
      </c>
      <c r="J22" s="348">
        <f t="shared" si="5"/>
        <v>6.4104347826086955E-2</v>
      </c>
      <c r="K22" s="360">
        <v>67053.481602999993</v>
      </c>
      <c r="L22" s="348">
        <f t="shared" si="1"/>
        <v>0.5830737530695651</v>
      </c>
      <c r="M22" s="293" t="s">
        <v>283</v>
      </c>
    </row>
    <row r="23" spans="1:13" s="24" customFormat="1" ht="34.049999999999997" x14ac:dyDescent="0.3">
      <c r="A23" s="308">
        <v>2</v>
      </c>
      <c r="B23" s="320" t="s">
        <v>255</v>
      </c>
      <c r="C23" s="309" t="s">
        <v>265</v>
      </c>
      <c r="D23" s="321">
        <v>300000</v>
      </c>
      <c r="E23" s="322" t="s">
        <v>258</v>
      </c>
      <c r="F23" s="323">
        <v>110000</v>
      </c>
      <c r="G23" s="323">
        <v>0</v>
      </c>
      <c r="H23" s="310">
        <f>F23+G23</f>
        <v>110000</v>
      </c>
      <c r="I23" s="310">
        <v>2900</v>
      </c>
      <c r="J23" s="350">
        <f t="shared" si="5"/>
        <v>2.6363636363636363E-2</v>
      </c>
      <c r="K23" s="361">
        <v>2871.024406</v>
      </c>
      <c r="L23" s="350">
        <f t="shared" si="1"/>
        <v>2.6100221872727272E-2</v>
      </c>
      <c r="M23" s="292" t="s">
        <v>282</v>
      </c>
    </row>
    <row r="24" spans="1:13" s="24" customFormat="1" ht="51.05" x14ac:dyDescent="0.3">
      <c r="A24" s="308">
        <v>3</v>
      </c>
      <c r="B24" s="352" t="s">
        <v>275</v>
      </c>
      <c r="C24" s="389" t="s">
        <v>262</v>
      </c>
      <c r="D24" s="390">
        <v>600000</v>
      </c>
      <c r="E24" s="391" t="s">
        <v>258</v>
      </c>
      <c r="F24" s="323">
        <v>194304</v>
      </c>
      <c r="G24" s="392">
        <f>68861495296/1000000</f>
        <v>68861.495295999994</v>
      </c>
      <c r="H24" s="310">
        <f t="shared" ref="H24" si="9">F24+G24</f>
        <v>263165.49529599998</v>
      </c>
      <c r="I24" s="310">
        <f>19500+700</f>
        <v>20200</v>
      </c>
      <c r="J24" s="350">
        <f t="shared" ref="J24" si="10">I24/H24</f>
        <v>7.6757783072129951E-2</v>
      </c>
      <c r="K24" s="361">
        <v>13994.154710000001</v>
      </c>
      <c r="L24" s="350">
        <f t="shared" ref="L24" si="11">+K24/H24</f>
        <v>5.3176252054851762E-2</v>
      </c>
      <c r="M24" s="292" t="s">
        <v>279</v>
      </c>
    </row>
    <row r="25" spans="1:13" s="24" customFormat="1" ht="34.700000000000003" thickBot="1" x14ac:dyDescent="0.35">
      <c r="A25" s="324">
        <v>4</v>
      </c>
      <c r="B25" s="325" t="s">
        <v>290</v>
      </c>
      <c r="C25" s="326"/>
      <c r="D25" s="327"/>
      <c r="E25" s="328" t="s">
        <v>295</v>
      </c>
      <c r="F25" s="329">
        <v>400000</v>
      </c>
      <c r="G25" s="356">
        <v>0</v>
      </c>
      <c r="H25" s="330">
        <f t="shared" ref="H25" si="12">F25+G25</f>
        <v>400000</v>
      </c>
      <c r="I25" s="330">
        <v>0</v>
      </c>
      <c r="J25" s="351">
        <f t="shared" si="5"/>
        <v>0</v>
      </c>
      <c r="K25" s="359">
        <v>0</v>
      </c>
      <c r="L25" s="351">
        <f t="shared" si="1"/>
        <v>0</v>
      </c>
      <c r="M25" s="294" t="s">
        <v>291</v>
      </c>
    </row>
    <row r="32" spans="1:13" x14ac:dyDescent="0.3">
      <c r="M32" s="297"/>
    </row>
    <row r="44" spans="13:15" x14ac:dyDescent="0.3">
      <c r="M44" s="296"/>
      <c r="N44" s="297"/>
    </row>
    <row r="45" spans="13:15" x14ac:dyDescent="0.3">
      <c r="M45" s="296"/>
      <c r="N45" s="297"/>
    </row>
    <row r="46" spans="13:15" x14ac:dyDescent="0.3">
      <c r="M46" s="296"/>
      <c r="N46" s="297"/>
      <c r="O46" s="295"/>
    </row>
    <row r="47" spans="13:15" x14ac:dyDescent="0.3">
      <c r="M47" s="296"/>
      <c r="N47" s="297"/>
      <c r="O47" s="295"/>
    </row>
    <row r="48" spans="13:15" x14ac:dyDescent="0.3">
      <c r="N48" s="297"/>
      <c r="O48" s="295"/>
    </row>
    <row r="49" spans="14:14" x14ac:dyDescent="0.3">
      <c r="N49" s="295"/>
    </row>
    <row r="51" spans="14:14" x14ac:dyDescent="0.3">
      <c r="N51" s="297"/>
    </row>
    <row r="52" spans="14:14" x14ac:dyDescent="0.3">
      <c r="N52" s="297"/>
    </row>
    <row r="53" spans="14:14" x14ac:dyDescent="0.3">
      <c r="N53" s="285"/>
    </row>
  </sheetData>
  <mergeCells count="12">
    <mergeCell ref="M7:M8"/>
    <mergeCell ref="A1:M1"/>
    <mergeCell ref="A2:M2"/>
    <mergeCell ref="A6:M6"/>
    <mergeCell ref="A7:A8"/>
    <mergeCell ref="B7:B8"/>
    <mergeCell ref="C7:D7"/>
    <mergeCell ref="E7:E8"/>
    <mergeCell ref="F7:H7"/>
    <mergeCell ref="I7:J7"/>
    <mergeCell ref="K7:L7"/>
    <mergeCell ref="A4:M4"/>
  </mergeCells>
  <printOptions horizontalCentered="1"/>
  <pageMargins left="0.19685039370078741" right="0.19685039370078741" top="0.78740157480314965" bottom="0.78740157480314965" header="0.31496062992125984" footer="0.15748031496062992"/>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2"/>
  <sheetViews>
    <sheetView zoomScale="85" zoomScaleNormal="85" workbookViewId="0">
      <selection activeCell="D37" sqref="D37"/>
    </sheetView>
  </sheetViews>
  <sheetFormatPr defaultRowHeight="15.05" x14ac:dyDescent="0.3"/>
  <cols>
    <col min="1" max="1" width="6.33203125" style="27" customWidth="1"/>
    <col min="2" max="2" width="42.6640625" style="12" customWidth="1"/>
    <col min="3" max="4" width="18.109375" style="27" customWidth="1"/>
    <col min="5" max="7" width="21.44140625" style="12" customWidth="1"/>
    <col min="8" max="8" width="21.44140625" style="27" customWidth="1"/>
    <col min="9" max="9" width="19.44140625" style="12" customWidth="1"/>
    <col min="10" max="10" width="19.6640625" hidden="1" customWidth="1"/>
    <col min="11" max="11" width="24.6640625" customWidth="1"/>
  </cols>
  <sheetData>
    <row r="1" spans="1:10" ht="17.7" x14ac:dyDescent="0.35">
      <c r="A1" s="435" t="s">
        <v>1</v>
      </c>
      <c r="B1" s="435"/>
      <c r="C1" s="435"/>
      <c r="D1" s="435"/>
      <c r="E1" s="435"/>
      <c r="F1" s="435"/>
      <c r="G1" s="435"/>
      <c r="H1" s="435"/>
      <c r="I1" s="435"/>
      <c r="J1" s="63"/>
    </row>
    <row r="2" spans="1:10" ht="17.05" x14ac:dyDescent="0.3">
      <c r="A2" s="443" t="s">
        <v>72</v>
      </c>
      <c r="B2" s="443"/>
      <c r="C2" s="443"/>
      <c r="D2" s="443"/>
      <c r="E2" s="443"/>
      <c r="F2" s="443"/>
      <c r="G2" s="443"/>
      <c r="H2" s="443"/>
      <c r="I2" s="443"/>
      <c r="J2" s="443"/>
    </row>
    <row r="3" spans="1:10" ht="17.05" x14ac:dyDescent="0.3">
      <c r="A3" s="444" t="s">
        <v>71</v>
      </c>
      <c r="B3" s="444"/>
      <c r="C3" s="444"/>
      <c r="D3" s="444"/>
      <c r="E3" s="444"/>
      <c r="F3" s="444"/>
      <c r="G3" s="444"/>
      <c r="H3" s="444"/>
      <c r="I3" s="444"/>
      <c r="J3" s="444"/>
    </row>
    <row r="4" spans="1:10" ht="17.05" x14ac:dyDescent="0.3">
      <c r="A4" s="445" t="s">
        <v>3</v>
      </c>
      <c r="B4" s="445"/>
      <c r="C4" s="445"/>
      <c r="D4" s="445"/>
      <c r="E4" s="445"/>
      <c r="F4" s="445"/>
      <c r="G4" s="445"/>
      <c r="H4" s="445"/>
      <c r="I4" s="445"/>
      <c r="J4" s="445"/>
    </row>
    <row r="5" spans="1:10" ht="18.350000000000001" x14ac:dyDescent="0.35">
      <c r="A5" s="439" t="s">
        <v>0</v>
      </c>
      <c r="B5" s="440" t="s">
        <v>2</v>
      </c>
      <c r="C5" s="440" t="s">
        <v>29</v>
      </c>
      <c r="D5" s="441" t="s">
        <v>46</v>
      </c>
      <c r="E5" s="442"/>
      <c r="F5" s="442"/>
      <c r="G5" s="442"/>
      <c r="H5" s="440" t="s">
        <v>30</v>
      </c>
      <c r="I5" s="440" t="s">
        <v>31</v>
      </c>
      <c r="J5" s="12"/>
    </row>
    <row r="6" spans="1:10" ht="35.35" x14ac:dyDescent="0.3">
      <c r="A6" s="439"/>
      <c r="B6" s="440"/>
      <c r="C6" s="440"/>
      <c r="D6" s="62" t="s">
        <v>59</v>
      </c>
      <c r="E6" s="62" t="s">
        <v>55</v>
      </c>
      <c r="F6" s="62" t="s">
        <v>56</v>
      </c>
      <c r="G6" s="62" t="s">
        <v>57</v>
      </c>
      <c r="H6" s="440"/>
      <c r="I6" s="440"/>
      <c r="J6" s="64" t="s">
        <v>4</v>
      </c>
    </row>
    <row r="7" spans="1:10" ht="17.7" x14ac:dyDescent="0.3">
      <c r="A7" s="62">
        <v>1</v>
      </c>
      <c r="B7" s="62">
        <v>2</v>
      </c>
      <c r="C7" s="62">
        <v>3</v>
      </c>
      <c r="D7" s="62">
        <v>4</v>
      </c>
      <c r="E7" s="62">
        <v>5</v>
      </c>
      <c r="F7" s="62">
        <v>6</v>
      </c>
      <c r="G7" s="62" t="s">
        <v>60</v>
      </c>
      <c r="H7" s="62">
        <v>8</v>
      </c>
      <c r="I7" s="62">
        <v>9</v>
      </c>
      <c r="J7" s="64"/>
    </row>
    <row r="8" spans="1:10" s="2" customFormat="1" ht="26.2" hidden="1" x14ac:dyDescent="0.45">
      <c r="A8" s="62" t="s">
        <v>21</v>
      </c>
      <c r="B8" s="51" t="s">
        <v>13</v>
      </c>
      <c r="C8" s="30"/>
      <c r="D8" s="52">
        <f>+D9+D10+D11</f>
        <v>36029</v>
      </c>
      <c r="E8" s="52">
        <f t="shared" ref="E8:G8" si="0">+E9+E10+E11</f>
        <v>-8000</v>
      </c>
      <c r="F8" s="52">
        <f t="shared" si="0"/>
        <v>22193</v>
      </c>
      <c r="G8" s="52">
        <f t="shared" si="0"/>
        <v>50222</v>
      </c>
      <c r="H8" s="53"/>
      <c r="I8" s="54"/>
      <c r="J8" s="65"/>
    </row>
    <row r="9" spans="1:10" s="24" customFormat="1" ht="88.4" hidden="1" x14ac:dyDescent="0.3">
      <c r="A9" s="30">
        <v>1</v>
      </c>
      <c r="B9" s="56" t="s">
        <v>7</v>
      </c>
      <c r="C9" s="30" t="s">
        <v>32</v>
      </c>
      <c r="D9" s="57">
        <f>16029+12000</f>
        <v>28029</v>
      </c>
      <c r="E9" s="58">
        <v>0</v>
      </c>
      <c r="F9" s="58">
        <v>20000</v>
      </c>
      <c r="G9" s="58">
        <f>+D9+F9</f>
        <v>48029</v>
      </c>
      <c r="H9" s="30" t="s">
        <v>63</v>
      </c>
      <c r="I9" s="55" t="s">
        <v>43</v>
      </c>
      <c r="J9" s="6" t="s">
        <v>26</v>
      </c>
    </row>
    <row r="10" spans="1:10" s="24" customFormat="1" ht="88.4" hidden="1" x14ac:dyDescent="0.3">
      <c r="A10" s="30">
        <v>2</v>
      </c>
      <c r="B10" s="59" t="s">
        <v>66</v>
      </c>
      <c r="C10" s="30" t="s">
        <v>32</v>
      </c>
      <c r="D10" s="57">
        <v>0</v>
      </c>
      <c r="E10" s="58">
        <v>0</v>
      </c>
      <c r="F10" s="58">
        <v>2193</v>
      </c>
      <c r="G10" s="58">
        <f>+D10+F10</f>
        <v>2193</v>
      </c>
      <c r="H10" s="30" t="s">
        <v>67</v>
      </c>
      <c r="I10" s="55" t="s">
        <v>44</v>
      </c>
      <c r="J10" s="6" t="s">
        <v>27</v>
      </c>
    </row>
    <row r="11" spans="1:10" s="24" customFormat="1" ht="88.4" hidden="1" x14ac:dyDescent="0.3">
      <c r="A11" s="30">
        <v>3</v>
      </c>
      <c r="B11" s="60" t="s">
        <v>49</v>
      </c>
      <c r="C11" s="30" t="s">
        <v>32</v>
      </c>
      <c r="D11" s="57">
        <v>8000</v>
      </c>
      <c r="E11" s="58">
        <v>-8000</v>
      </c>
      <c r="F11" s="58"/>
      <c r="G11" s="58">
        <f>+D11+E11</f>
        <v>0</v>
      </c>
      <c r="H11" s="30" t="s">
        <v>63</v>
      </c>
      <c r="I11" s="55" t="s">
        <v>61</v>
      </c>
      <c r="J11" s="6"/>
    </row>
    <row r="12" spans="1:10" s="24" customFormat="1" ht="17.7" hidden="1" x14ac:dyDescent="0.3">
      <c r="A12" s="62" t="s">
        <v>22</v>
      </c>
      <c r="B12" s="51" t="s">
        <v>14</v>
      </c>
      <c r="C12" s="30"/>
      <c r="D12" s="52">
        <f>+D13</f>
        <v>8885</v>
      </c>
      <c r="E12" s="52">
        <f t="shared" ref="E12:G12" si="1">+E13</f>
        <v>-5598</v>
      </c>
      <c r="F12" s="52">
        <f t="shared" si="1"/>
        <v>0</v>
      </c>
      <c r="G12" s="52">
        <f t="shared" si="1"/>
        <v>3287</v>
      </c>
      <c r="H12" s="30"/>
      <c r="I12" s="55"/>
      <c r="J12" s="6"/>
    </row>
    <row r="13" spans="1:10" s="24" customFormat="1" ht="88.4" hidden="1" x14ac:dyDescent="0.3">
      <c r="A13" s="30">
        <v>1</v>
      </c>
      <c r="B13" s="56" t="s">
        <v>5</v>
      </c>
      <c r="C13" s="30" t="s">
        <v>33</v>
      </c>
      <c r="D13" s="57">
        <v>8885</v>
      </c>
      <c r="E13" s="58">
        <v>-5598</v>
      </c>
      <c r="F13" s="58">
        <v>0</v>
      </c>
      <c r="G13" s="58">
        <f>+D13+E13</f>
        <v>3287</v>
      </c>
      <c r="H13" s="30" t="s">
        <v>63</v>
      </c>
      <c r="I13" s="55" t="s">
        <v>65</v>
      </c>
      <c r="J13" s="6" t="s">
        <v>26</v>
      </c>
    </row>
    <row r="14" spans="1:10" s="24" customFormat="1" ht="17.7" hidden="1" x14ac:dyDescent="0.3">
      <c r="A14" s="62" t="s">
        <v>23</v>
      </c>
      <c r="B14" s="51" t="s">
        <v>15</v>
      </c>
      <c r="C14" s="30"/>
      <c r="D14" s="52">
        <f>+D15+D16+D17</f>
        <v>30000</v>
      </c>
      <c r="E14" s="52">
        <f t="shared" ref="E14:G14" si="2">+E15+E16+E17</f>
        <v>-26700</v>
      </c>
      <c r="F14" s="52">
        <f t="shared" si="2"/>
        <v>3500</v>
      </c>
      <c r="G14" s="52">
        <f t="shared" si="2"/>
        <v>6800</v>
      </c>
      <c r="H14" s="53"/>
      <c r="I14" s="54"/>
      <c r="J14" s="7"/>
    </row>
    <row r="15" spans="1:10" s="24" customFormat="1" ht="100.15" hidden="1" customHeight="1" x14ac:dyDescent="0.3">
      <c r="A15" s="30">
        <v>1</v>
      </c>
      <c r="B15" s="31" t="s">
        <v>54</v>
      </c>
      <c r="C15" s="30" t="s">
        <v>33</v>
      </c>
      <c r="D15" s="57">
        <v>25000</v>
      </c>
      <c r="E15" s="57">
        <v>-25000</v>
      </c>
      <c r="F15" s="57"/>
      <c r="G15" s="57">
        <v>0</v>
      </c>
      <c r="H15" s="30" t="s">
        <v>63</v>
      </c>
      <c r="I15" s="55" t="s">
        <v>61</v>
      </c>
      <c r="J15" s="7"/>
    </row>
    <row r="16" spans="1:10" s="24" customFormat="1" ht="100.15" hidden="1" customHeight="1" x14ac:dyDescent="0.3">
      <c r="A16" s="30">
        <v>2</v>
      </c>
      <c r="B16" s="31" t="s">
        <v>64</v>
      </c>
      <c r="C16" s="30" t="s">
        <v>33</v>
      </c>
      <c r="D16" s="57">
        <v>0</v>
      </c>
      <c r="E16" s="57"/>
      <c r="F16" s="57">
        <v>3500</v>
      </c>
      <c r="G16" s="57">
        <f>+F16</f>
        <v>3500</v>
      </c>
      <c r="H16" s="30" t="s">
        <v>63</v>
      </c>
      <c r="I16" s="55" t="s">
        <v>61</v>
      </c>
      <c r="J16" s="7"/>
    </row>
    <row r="17" spans="1:11" s="24" customFormat="1" ht="88.4" hidden="1" x14ac:dyDescent="0.3">
      <c r="A17" s="30">
        <v>3</v>
      </c>
      <c r="B17" s="60" t="s">
        <v>49</v>
      </c>
      <c r="C17" s="30" t="s">
        <v>32</v>
      </c>
      <c r="D17" s="57">
        <v>5000</v>
      </c>
      <c r="E17" s="58">
        <v>-1700</v>
      </c>
      <c r="F17" s="58"/>
      <c r="G17" s="58">
        <f>+D17+E17</f>
        <v>3300</v>
      </c>
      <c r="H17" s="30" t="s">
        <v>63</v>
      </c>
      <c r="I17" s="55" t="s">
        <v>61</v>
      </c>
      <c r="J17" s="6"/>
    </row>
    <row r="18" spans="1:11" s="20" customFormat="1" ht="17.05" hidden="1" x14ac:dyDescent="0.3">
      <c r="A18" s="61" t="s">
        <v>36</v>
      </c>
      <c r="B18" s="13" t="s">
        <v>19</v>
      </c>
      <c r="C18" s="61"/>
      <c r="D18" s="29">
        <f t="shared" ref="D18:D24" si="3">+E18+G18</f>
        <v>113995</v>
      </c>
      <c r="E18" s="14">
        <f>+E19</f>
        <v>85500</v>
      </c>
      <c r="F18" s="14"/>
      <c r="G18" s="14">
        <f>+G19</f>
        <v>28495</v>
      </c>
      <c r="H18" s="28"/>
      <c r="I18" s="14"/>
      <c r="J18" s="13"/>
    </row>
    <row r="19" spans="1:11" s="12" customFormat="1" ht="68.099999999999994" hidden="1" x14ac:dyDescent="0.3">
      <c r="A19" s="6">
        <v>1</v>
      </c>
      <c r="B19" s="15" t="s">
        <v>20</v>
      </c>
      <c r="C19" s="6" t="s">
        <v>32</v>
      </c>
      <c r="D19" s="22">
        <f t="shared" si="3"/>
        <v>113995</v>
      </c>
      <c r="E19" s="21">
        <v>85500</v>
      </c>
      <c r="F19" s="21"/>
      <c r="G19" s="21">
        <v>28495</v>
      </c>
      <c r="H19" s="26" t="s">
        <v>47</v>
      </c>
      <c r="I19" s="25" t="s">
        <v>43</v>
      </c>
      <c r="J19" s="6" t="s">
        <v>27</v>
      </c>
    </row>
    <row r="20" spans="1:11" s="20" customFormat="1" ht="17.05" hidden="1" x14ac:dyDescent="0.3">
      <c r="A20" s="61" t="s">
        <v>37</v>
      </c>
      <c r="B20" s="13" t="s">
        <v>17</v>
      </c>
      <c r="C20" s="61"/>
      <c r="D20" s="29">
        <f>+D21+D22</f>
        <v>363075</v>
      </c>
      <c r="E20" s="29">
        <f>+E21+E22</f>
        <v>0</v>
      </c>
      <c r="F20" s="29"/>
      <c r="G20" s="14">
        <f>+G21+G22</f>
        <v>363075</v>
      </c>
      <c r="H20" s="28"/>
      <c r="I20" s="14"/>
      <c r="J20" s="13"/>
    </row>
    <row r="21" spans="1:11" s="24" customFormat="1" ht="73.150000000000006" hidden="1" customHeight="1" x14ac:dyDescent="0.3">
      <c r="A21" s="6">
        <v>1</v>
      </c>
      <c r="B21" s="7" t="s">
        <v>16</v>
      </c>
      <c r="C21" s="6" t="s">
        <v>32</v>
      </c>
      <c r="D21" s="22">
        <f t="shared" si="3"/>
        <v>280646</v>
      </c>
      <c r="E21" s="32"/>
      <c r="F21" s="32"/>
      <c r="G21" s="11">
        <v>280646</v>
      </c>
      <c r="H21" s="33" t="s">
        <v>40</v>
      </c>
      <c r="I21" s="25" t="s">
        <v>43</v>
      </c>
      <c r="J21" s="6" t="s">
        <v>28</v>
      </c>
    </row>
    <row r="22" spans="1:11" s="24" customFormat="1" ht="34.049999999999997" hidden="1" x14ac:dyDescent="0.3">
      <c r="A22" s="6">
        <v>2</v>
      </c>
      <c r="B22" s="7" t="s">
        <v>18</v>
      </c>
      <c r="C22" s="6" t="s">
        <v>32</v>
      </c>
      <c r="D22" s="22">
        <f t="shared" si="3"/>
        <v>82429</v>
      </c>
      <c r="E22" s="32"/>
      <c r="F22" s="32"/>
      <c r="G22" s="11">
        <v>82429</v>
      </c>
      <c r="H22" s="25" t="s">
        <v>48</v>
      </c>
      <c r="I22" s="25" t="s">
        <v>43</v>
      </c>
      <c r="J22" s="6" t="s">
        <v>28</v>
      </c>
    </row>
    <row r="23" spans="1:11" s="20" customFormat="1" ht="17.05" hidden="1" x14ac:dyDescent="0.3">
      <c r="A23" s="61" t="s">
        <v>38</v>
      </c>
      <c r="B23" s="13" t="s">
        <v>39</v>
      </c>
      <c r="C23" s="61"/>
      <c r="D23" s="29">
        <f t="shared" si="3"/>
        <v>800</v>
      </c>
      <c r="E23" s="14">
        <f>+E24</f>
        <v>800</v>
      </c>
      <c r="F23" s="14"/>
      <c r="G23" s="14">
        <f>+G24</f>
        <v>0</v>
      </c>
      <c r="H23" s="28"/>
      <c r="I23" s="14"/>
      <c r="J23" s="13"/>
    </row>
    <row r="24" spans="1:11" ht="68.099999999999994" hidden="1" x14ac:dyDescent="0.3">
      <c r="A24" s="6">
        <v>1</v>
      </c>
      <c r="B24" s="5" t="s">
        <v>41</v>
      </c>
      <c r="C24" s="6" t="s">
        <v>32</v>
      </c>
      <c r="D24" s="22">
        <f t="shared" si="3"/>
        <v>800</v>
      </c>
      <c r="E24" s="11">
        <v>800</v>
      </c>
      <c r="F24" s="11"/>
      <c r="G24" s="11"/>
      <c r="H24" s="25" t="s">
        <v>42</v>
      </c>
      <c r="I24" s="25" t="s">
        <v>43</v>
      </c>
      <c r="J24" s="6" t="s">
        <v>26</v>
      </c>
    </row>
    <row r="25" spans="1:11" s="8" customFormat="1" ht="17.05" hidden="1" x14ac:dyDescent="0.3">
      <c r="A25" s="61"/>
      <c r="B25" s="13" t="s">
        <v>25</v>
      </c>
      <c r="C25" s="61"/>
      <c r="D25" s="29" t="e">
        <f>+D23+D20+D18+#REF!+D14+#REF!+D8</f>
        <v>#REF!</v>
      </c>
      <c r="E25" s="29" t="e">
        <f>+E23+E20+E18+#REF!+E14+#REF!+E8</f>
        <v>#REF!</v>
      </c>
      <c r="F25" s="29"/>
      <c r="G25" s="29" t="e">
        <f>+G23+G20+G18+#REF!+G14+#REF!+G8</f>
        <v>#REF!</v>
      </c>
      <c r="H25" s="29"/>
      <c r="I25" s="34"/>
      <c r="J25" s="66"/>
    </row>
    <row r="26" spans="1:11" s="8" customFormat="1" ht="17.05" hidden="1" x14ac:dyDescent="0.3">
      <c r="A26" s="45"/>
      <c r="B26" s="46"/>
      <c r="C26" s="45"/>
      <c r="D26" s="47"/>
      <c r="E26" s="47"/>
      <c r="F26" s="47"/>
      <c r="G26" s="47"/>
      <c r="H26" s="47"/>
      <c r="I26" s="48"/>
      <c r="J26" s="67"/>
    </row>
    <row r="27" spans="1:11" hidden="1" x14ac:dyDescent="0.3">
      <c r="B27" s="12" t="s">
        <v>50</v>
      </c>
      <c r="J27" s="12"/>
    </row>
    <row r="28" spans="1:11" s="24" customFormat="1" ht="70.7" hidden="1" x14ac:dyDescent="0.3">
      <c r="A28" s="6">
        <v>1</v>
      </c>
      <c r="B28" s="16" t="s">
        <v>49</v>
      </c>
      <c r="C28" s="6" t="s">
        <v>32</v>
      </c>
      <c r="D28" s="22">
        <v>95000</v>
      </c>
      <c r="E28" s="11">
        <f>+D28</f>
        <v>95000</v>
      </c>
      <c r="F28" s="11"/>
      <c r="G28" s="11"/>
      <c r="H28" s="30" t="s">
        <v>51</v>
      </c>
      <c r="I28" s="25" t="s">
        <v>52</v>
      </c>
      <c r="J28" s="6" t="s">
        <v>27</v>
      </c>
      <c r="K28" s="49" t="s">
        <v>53</v>
      </c>
    </row>
    <row r="29" spans="1:11" s="20" customFormat="1" ht="17.05" x14ac:dyDescent="0.3">
      <c r="A29" s="61" t="s">
        <v>21</v>
      </c>
      <c r="B29" s="13" t="s">
        <v>19</v>
      </c>
      <c r="C29" s="61"/>
      <c r="D29" s="29">
        <f>+D30</f>
        <v>85500</v>
      </c>
      <c r="E29" s="14">
        <f>+E30</f>
        <v>-30000</v>
      </c>
      <c r="F29" s="14">
        <f t="shared" ref="F29:G29" si="4">+F30</f>
        <v>0</v>
      </c>
      <c r="G29" s="14">
        <f t="shared" si="4"/>
        <v>55500</v>
      </c>
      <c r="H29" s="14"/>
      <c r="I29" s="13"/>
    </row>
    <row r="30" spans="1:11" s="24" customFormat="1" ht="68.099999999999994" x14ac:dyDescent="0.3">
      <c r="A30" s="6">
        <v>1</v>
      </c>
      <c r="B30" s="15" t="s">
        <v>20</v>
      </c>
      <c r="C30" s="6" t="s">
        <v>32</v>
      </c>
      <c r="D30" s="21">
        <v>85500</v>
      </c>
      <c r="E30" s="58">
        <v>-30000</v>
      </c>
      <c r="F30" s="21">
        <v>0</v>
      </c>
      <c r="G30" s="26">
        <f>+D30+E30</f>
        <v>55500</v>
      </c>
      <c r="H30" s="25" t="s">
        <v>70</v>
      </c>
      <c r="I30" s="6" t="s">
        <v>69</v>
      </c>
      <c r="J30" s="12"/>
    </row>
    <row r="32" spans="1:11" x14ac:dyDescent="0.3">
      <c r="A32"/>
      <c r="B32"/>
      <c r="C32"/>
      <c r="D32"/>
      <c r="E32"/>
      <c r="F32" s="37"/>
      <c r="G32"/>
      <c r="H32"/>
      <c r="I32"/>
    </row>
  </sheetData>
  <mergeCells count="10">
    <mergeCell ref="A1:I1"/>
    <mergeCell ref="A2:J2"/>
    <mergeCell ref="A3:J3"/>
    <mergeCell ref="A4:J4"/>
    <mergeCell ref="A5:A6"/>
    <mergeCell ref="B5:B6"/>
    <mergeCell ref="C5:C6"/>
    <mergeCell ref="D5:G5"/>
    <mergeCell ref="H5:H6"/>
    <mergeCell ref="I5:I6"/>
  </mergeCells>
  <conditionalFormatting sqref="B13">
    <cfRule type="duplicateValues" dxfId="8" priority="1" stopIfTrue="1"/>
  </conditionalFormatting>
  <printOptions horizontalCentered="1"/>
  <pageMargins left="0.2" right="0.2" top="0.25" bottom="0.2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1"/>
  <sheetViews>
    <sheetView topLeftCell="A13" workbookViewId="0">
      <selection activeCell="H14" sqref="H14"/>
    </sheetView>
  </sheetViews>
  <sheetFormatPr defaultRowHeight="15.05" x14ac:dyDescent="0.3"/>
  <cols>
    <col min="1" max="1" width="6.33203125" style="27" customWidth="1"/>
    <col min="2" max="2" width="42.6640625" style="12" customWidth="1"/>
    <col min="3" max="4" width="18.109375" style="27" customWidth="1"/>
    <col min="5" max="6" width="21.44140625" style="12" hidden="1" customWidth="1"/>
    <col min="7" max="7" width="21.44140625" style="27" customWidth="1"/>
    <col min="8" max="8" width="21.44140625" style="12" customWidth="1"/>
    <col min="9" max="9" width="19.6640625" hidden="1" customWidth="1"/>
    <col min="10" max="10" width="24.6640625" customWidth="1"/>
  </cols>
  <sheetData>
    <row r="1" spans="1:10" ht="17.7" x14ac:dyDescent="0.35">
      <c r="A1" s="435" t="s">
        <v>1</v>
      </c>
      <c r="B1" s="435"/>
      <c r="C1" s="435"/>
      <c r="D1" s="435"/>
      <c r="E1" s="435"/>
      <c r="F1" s="435"/>
      <c r="G1" s="435"/>
      <c r="H1" s="435"/>
      <c r="I1" s="63"/>
    </row>
    <row r="2" spans="1:10" ht="17.05" x14ac:dyDescent="0.3">
      <c r="A2" s="443" t="s">
        <v>73</v>
      </c>
      <c r="B2" s="443"/>
      <c r="C2" s="443"/>
      <c r="D2" s="443"/>
      <c r="E2" s="443"/>
      <c r="F2" s="443"/>
      <c r="G2" s="443"/>
      <c r="H2" s="443"/>
      <c r="I2" s="443"/>
    </row>
    <row r="3" spans="1:10" ht="17.05" x14ac:dyDescent="0.3">
      <c r="A3" s="444" t="s">
        <v>81</v>
      </c>
      <c r="B3" s="444"/>
      <c r="C3" s="444"/>
      <c r="D3" s="444"/>
      <c r="E3" s="444"/>
      <c r="F3" s="444"/>
      <c r="G3" s="444"/>
      <c r="H3" s="444"/>
      <c r="I3" s="444"/>
    </row>
    <row r="4" spans="1:10" ht="17.05" x14ac:dyDescent="0.3">
      <c r="A4" s="445" t="s">
        <v>3</v>
      </c>
      <c r="B4" s="445"/>
      <c r="C4" s="445"/>
      <c r="D4" s="445"/>
      <c r="E4" s="445"/>
      <c r="F4" s="445"/>
      <c r="G4" s="445"/>
      <c r="H4" s="445"/>
      <c r="I4" s="445"/>
    </row>
    <row r="5" spans="1:10" ht="17.350000000000001" customHeight="1" x14ac:dyDescent="0.3">
      <c r="A5" s="446" t="s">
        <v>0</v>
      </c>
      <c r="B5" s="447" t="s">
        <v>2</v>
      </c>
      <c r="C5" s="447" t="s">
        <v>29</v>
      </c>
      <c r="D5" s="448" t="s">
        <v>74</v>
      </c>
      <c r="E5" s="449"/>
      <c r="F5" s="450"/>
      <c r="G5" s="447" t="s">
        <v>30</v>
      </c>
      <c r="H5" s="447" t="s">
        <v>31</v>
      </c>
      <c r="I5" s="12"/>
    </row>
    <row r="6" spans="1:10" ht="33.75" customHeight="1" x14ac:dyDescent="0.3">
      <c r="A6" s="446"/>
      <c r="B6" s="447"/>
      <c r="C6" s="447"/>
      <c r="D6" s="451"/>
      <c r="E6" s="452"/>
      <c r="F6" s="453"/>
      <c r="G6" s="447"/>
      <c r="H6" s="447"/>
      <c r="I6" s="64" t="s">
        <v>4</v>
      </c>
    </row>
    <row r="7" spans="1:10" ht="17.05" x14ac:dyDescent="0.3">
      <c r="A7" s="61">
        <v>1</v>
      </c>
      <c r="B7" s="61">
        <v>2</v>
      </c>
      <c r="C7" s="61">
        <v>3</v>
      </c>
      <c r="D7" s="61">
        <v>4</v>
      </c>
      <c r="E7" s="61">
        <v>5</v>
      </c>
      <c r="F7" s="61">
        <v>6</v>
      </c>
      <c r="G7" s="61">
        <v>5</v>
      </c>
      <c r="H7" s="61">
        <v>6</v>
      </c>
      <c r="I7" s="64"/>
    </row>
    <row r="8" spans="1:10" s="12" customFormat="1" ht="17.05" x14ac:dyDescent="0.3">
      <c r="A8" s="61" t="s">
        <v>21</v>
      </c>
      <c r="B8" s="13" t="s">
        <v>80</v>
      </c>
      <c r="C8" s="4"/>
      <c r="D8" s="29">
        <f>+D9</f>
        <v>5200</v>
      </c>
      <c r="E8" s="29">
        <f t="shared" ref="E8:F8" si="0">+E9</f>
        <v>5200</v>
      </c>
      <c r="F8" s="29">
        <f t="shared" si="0"/>
        <v>0</v>
      </c>
      <c r="G8" s="28"/>
      <c r="H8" s="14"/>
      <c r="I8" s="7"/>
    </row>
    <row r="9" spans="1:10" s="24" customFormat="1" ht="70.7" x14ac:dyDescent="0.3">
      <c r="A9" s="6">
        <v>1</v>
      </c>
      <c r="B9" s="15" t="s">
        <v>5</v>
      </c>
      <c r="C9" s="6" t="s">
        <v>33</v>
      </c>
      <c r="D9" s="22">
        <f t="shared" ref="D9" si="1">+E9+F9</f>
        <v>5200</v>
      </c>
      <c r="E9" s="11">
        <v>5200</v>
      </c>
      <c r="F9" s="11">
        <v>0</v>
      </c>
      <c r="G9" s="30" t="str">
        <f>+G11</f>
        <v xml:space="preserve">Thông báo số 43/TB-KHĐT ngày 10/12/2020 của Sở KH &amp; ĐT Lâm Đồng </v>
      </c>
      <c r="H9" s="25" t="str">
        <f>+H13</f>
        <v>Triển khai DA trong năm 2021</v>
      </c>
      <c r="I9" s="6" t="s">
        <v>27</v>
      </c>
    </row>
    <row r="10" spans="1:10" s="2" customFormat="1" ht="26.2" x14ac:dyDescent="0.45">
      <c r="A10" s="61" t="s">
        <v>22</v>
      </c>
      <c r="B10" s="13" t="s">
        <v>13</v>
      </c>
      <c r="C10" s="6"/>
      <c r="D10" s="29">
        <f>+D11+D12+D13+D14+D15+D16+D17</f>
        <v>139300</v>
      </c>
      <c r="E10" s="29">
        <f t="shared" ref="E10:F10" si="2">+E11+E12+E13+E14+E15+E16+E17</f>
        <v>139300</v>
      </c>
      <c r="F10" s="29">
        <f t="shared" si="2"/>
        <v>0</v>
      </c>
      <c r="G10" s="28"/>
      <c r="H10" s="14"/>
      <c r="I10" s="65"/>
    </row>
    <row r="11" spans="1:10" s="24" customFormat="1" ht="70.7" x14ac:dyDescent="0.3">
      <c r="A11" s="6">
        <v>1</v>
      </c>
      <c r="B11" s="10" t="s">
        <v>7</v>
      </c>
      <c r="C11" s="6" t="s">
        <v>32</v>
      </c>
      <c r="D11" s="22">
        <f t="shared" ref="D11:D13" si="3">+E11+F11</f>
        <v>5300</v>
      </c>
      <c r="E11" s="11">
        <v>5300</v>
      </c>
      <c r="F11" s="11"/>
      <c r="G11" s="30" t="s">
        <v>75</v>
      </c>
      <c r="H11" s="25" t="s">
        <v>76</v>
      </c>
      <c r="I11" s="6" t="s">
        <v>26</v>
      </c>
    </row>
    <row r="12" spans="1:10" s="24" customFormat="1" ht="100.15" customHeight="1" x14ac:dyDescent="0.3">
      <c r="A12" s="30">
        <v>2</v>
      </c>
      <c r="B12" s="31" t="s">
        <v>64</v>
      </c>
      <c r="C12" s="30" t="s">
        <v>33</v>
      </c>
      <c r="D12" s="57">
        <f>+E12+F12</f>
        <v>7000</v>
      </c>
      <c r="E12" s="57">
        <v>7000</v>
      </c>
      <c r="F12" s="57"/>
      <c r="G12" s="30" t="s">
        <v>75</v>
      </c>
      <c r="H12" s="57" t="str">
        <f>+H11</f>
        <v>Hoàn thành DA trong năm 2021</v>
      </c>
      <c r="I12" s="55" t="s">
        <v>61</v>
      </c>
      <c r="J12" s="50"/>
    </row>
    <row r="13" spans="1:10" s="24" customFormat="1" ht="70.7" x14ac:dyDescent="0.3">
      <c r="A13" s="6">
        <v>3</v>
      </c>
      <c r="B13" s="3" t="s">
        <v>9</v>
      </c>
      <c r="C13" s="6" t="s">
        <v>32</v>
      </c>
      <c r="D13" s="22">
        <f t="shared" si="3"/>
        <v>8000</v>
      </c>
      <c r="E13" s="11">
        <v>8000</v>
      </c>
      <c r="F13" s="11"/>
      <c r="G13" s="30" t="s">
        <v>75</v>
      </c>
      <c r="H13" s="25" t="s">
        <v>77</v>
      </c>
      <c r="I13" s="6" t="s">
        <v>27</v>
      </c>
    </row>
    <row r="14" spans="1:10" s="24" customFormat="1" ht="70.7" x14ac:dyDescent="0.3">
      <c r="A14" s="6">
        <v>4</v>
      </c>
      <c r="B14" s="16" t="s">
        <v>78</v>
      </c>
      <c r="C14" s="6" t="s">
        <v>32</v>
      </c>
      <c r="D14" s="22">
        <f t="shared" ref="D14:D17" si="4">+E14+F14</f>
        <v>80000</v>
      </c>
      <c r="E14" s="11">
        <v>80000</v>
      </c>
      <c r="F14" s="11"/>
      <c r="G14" s="30" t="str">
        <f>+G13</f>
        <v xml:space="preserve">Thông báo số 43/TB-KHĐT ngày 10/12/2020 của Sở KH &amp; ĐT Lâm Đồng </v>
      </c>
      <c r="H14" s="25" t="s">
        <v>79</v>
      </c>
      <c r="I14" s="6" t="s">
        <v>27</v>
      </c>
    </row>
    <row r="15" spans="1:10" s="24" customFormat="1" ht="70.7" x14ac:dyDescent="0.3">
      <c r="A15" s="6">
        <v>5</v>
      </c>
      <c r="B15" s="16" t="s">
        <v>11</v>
      </c>
      <c r="C15" s="6" t="s">
        <v>32</v>
      </c>
      <c r="D15" s="22">
        <f t="shared" si="4"/>
        <v>13000</v>
      </c>
      <c r="E15" s="11">
        <v>13000</v>
      </c>
      <c r="F15" s="11"/>
      <c r="G15" s="30" t="str">
        <f>+G14</f>
        <v xml:space="preserve">Thông báo số 43/TB-KHĐT ngày 10/12/2020 của Sở KH &amp; ĐT Lâm Đồng </v>
      </c>
      <c r="H15" s="25" t="s">
        <v>45</v>
      </c>
      <c r="I15" s="6" t="s">
        <v>27</v>
      </c>
    </row>
    <row r="16" spans="1:10" s="24" customFormat="1" ht="70.7" x14ac:dyDescent="0.3">
      <c r="A16" s="6">
        <v>6</v>
      </c>
      <c r="B16" s="17" t="s">
        <v>10</v>
      </c>
      <c r="C16" s="6" t="s">
        <v>32</v>
      </c>
      <c r="D16" s="22">
        <f t="shared" si="4"/>
        <v>8000</v>
      </c>
      <c r="E16" s="11">
        <v>8000</v>
      </c>
      <c r="F16" s="11"/>
      <c r="G16" s="30" t="str">
        <f>+G15</f>
        <v xml:space="preserve">Thông báo số 43/TB-KHĐT ngày 10/12/2020 của Sở KH &amp; ĐT Lâm Đồng </v>
      </c>
      <c r="H16" s="25" t="s">
        <v>45</v>
      </c>
      <c r="I16" s="6" t="s">
        <v>27</v>
      </c>
    </row>
    <row r="17" spans="1:10" s="24" customFormat="1" ht="70.7" x14ac:dyDescent="0.3">
      <c r="A17" s="6">
        <v>7</v>
      </c>
      <c r="B17" s="18" t="s">
        <v>12</v>
      </c>
      <c r="C17" s="19" t="s">
        <v>32</v>
      </c>
      <c r="D17" s="22">
        <f t="shared" si="4"/>
        <v>18000</v>
      </c>
      <c r="E17" s="11">
        <v>18000</v>
      </c>
      <c r="F17" s="11"/>
      <c r="G17" s="30" t="str">
        <f>+G16</f>
        <v xml:space="preserve">Thông báo số 43/TB-KHĐT ngày 10/12/2020 của Sở KH &amp; ĐT Lâm Đồng </v>
      </c>
      <c r="H17" s="25" t="str">
        <f>+H16</f>
        <v>Triển khai DA trong năm 2020</v>
      </c>
      <c r="I17" s="6" t="s">
        <v>27</v>
      </c>
    </row>
    <row r="18" spans="1:10" s="12" customFormat="1" ht="17.05" x14ac:dyDescent="0.3">
      <c r="A18" s="61" t="s">
        <v>23</v>
      </c>
      <c r="B18" s="13" t="s">
        <v>15</v>
      </c>
      <c r="C18" s="6"/>
      <c r="D18" s="29">
        <f>+D19</f>
        <v>25000</v>
      </c>
      <c r="E18" s="29">
        <f t="shared" ref="E18:F18" si="5">+E19</f>
        <v>25000</v>
      </c>
      <c r="F18" s="29">
        <f t="shared" si="5"/>
        <v>0</v>
      </c>
      <c r="G18" s="28"/>
      <c r="H18" s="14"/>
      <c r="I18" s="7"/>
    </row>
    <row r="19" spans="1:10" s="24" customFormat="1" ht="100.15" customHeight="1" x14ac:dyDescent="0.3">
      <c r="A19" s="30">
        <v>1</v>
      </c>
      <c r="B19" s="31" t="s">
        <v>54</v>
      </c>
      <c r="C19" s="30" t="s">
        <v>33</v>
      </c>
      <c r="D19" s="57">
        <v>25000</v>
      </c>
      <c r="E19" s="57">
        <v>25000</v>
      </c>
      <c r="F19" s="57"/>
      <c r="G19" s="57" t="str">
        <f>+G17</f>
        <v xml:space="preserve">Thông báo số 43/TB-KHĐT ngày 10/12/2020 của Sở KH &amp; ĐT Lâm Đồng </v>
      </c>
      <c r="H19" s="57" t="str">
        <f>+H14</f>
        <v>Khởi công DA trong năm 2021</v>
      </c>
      <c r="I19" s="55" t="s">
        <v>61</v>
      </c>
      <c r="J19" s="50"/>
    </row>
    <row r="20" spans="1:10" s="8" customFormat="1" ht="17.05" x14ac:dyDescent="0.3">
      <c r="A20" s="61"/>
      <c r="B20" s="13" t="s">
        <v>25</v>
      </c>
      <c r="C20" s="61"/>
      <c r="D20" s="29">
        <f>+D18+D10+D8</f>
        <v>169500</v>
      </c>
      <c r="E20" s="29">
        <f t="shared" ref="E20:F20" si="6">+E18+E10+E8</f>
        <v>169500</v>
      </c>
      <c r="F20" s="29">
        <f t="shared" si="6"/>
        <v>0</v>
      </c>
      <c r="G20" s="29"/>
      <c r="H20" s="34"/>
      <c r="I20" s="66"/>
    </row>
    <row r="21" spans="1:10" s="8" customFormat="1" ht="17.05" x14ac:dyDescent="0.3">
      <c r="A21" s="45"/>
      <c r="B21" s="46"/>
      <c r="C21" s="45"/>
      <c r="D21" s="47"/>
      <c r="E21" s="47"/>
      <c r="F21" s="47"/>
      <c r="G21" s="47"/>
      <c r="H21" s="48"/>
    </row>
  </sheetData>
  <mergeCells count="10">
    <mergeCell ref="A1:H1"/>
    <mergeCell ref="A2:I2"/>
    <mergeCell ref="A3:I3"/>
    <mergeCell ref="A4:I4"/>
    <mergeCell ref="A5:A6"/>
    <mergeCell ref="B5:B6"/>
    <mergeCell ref="C5:C6"/>
    <mergeCell ref="G5:G6"/>
    <mergeCell ref="H5:H6"/>
    <mergeCell ref="D5:F6"/>
  </mergeCells>
  <conditionalFormatting sqref="B9">
    <cfRule type="duplicateValues" dxfId="7" priority="1" stopIfTrue="1"/>
  </conditionalFormatting>
  <printOptions horizontalCentered="1"/>
  <pageMargins left="0.45" right="0" top="0.25" bottom="0.25" header="0.3" footer="0.3"/>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6"/>
  <sheetViews>
    <sheetView topLeftCell="A28" zoomScale="85" zoomScaleNormal="85" workbookViewId="0">
      <selection activeCell="G32" sqref="G32"/>
    </sheetView>
  </sheetViews>
  <sheetFormatPr defaultRowHeight="15.05" x14ac:dyDescent="0.3"/>
  <cols>
    <col min="1" max="1" width="6.33203125" style="27" customWidth="1"/>
    <col min="2" max="2" width="42.6640625" style="12" customWidth="1"/>
    <col min="3" max="4" width="18.109375" style="27" customWidth="1"/>
    <col min="5" max="5" width="15.44140625" style="27" customWidth="1"/>
    <col min="6" max="6" width="15.6640625" style="12" customWidth="1"/>
    <col min="7" max="7" width="13" style="12" customWidth="1"/>
    <col min="8" max="10" width="21.44140625" style="27" customWidth="1"/>
    <col min="11" max="11" width="18.33203125" style="12" customWidth="1"/>
    <col min="12" max="12" width="19.6640625" hidden="1" customWidth="1"/>
    <col min="13" max="13" width="24.6640625" customWidth="1"/>
  </cols>
  <sheetData>
    <row r="1" spans="1:13" ht="17.7" x14ac:dyDescent="0.35">
      <c r="A1" s="435" t="s">
        <v>1</v>
      </c>
      <c r="B1" s="435"/>
      <c r="C1" s="435"/>
      <c r="D1" s="435"/>
      <c r="E1" s="435"/>
      <c r="F1" s="435"/>
      <c r="G1" s="435"/>
      <c r="H1" s="435"/>
      <c r="I1" s="435"/>
      <c r="J1" s="435"/>
      <c r="K1" s="435"/>
      <c r="L1" s="63"/>
    </row>
    <row r="2" spans="1:13" ht="17.05" x14ac:dyDescent="0.3">
      <c r="A2" s="443" t="s">
        <v>201</v>
      </c>
      <c r="B2" s="443"/>
      <c r="C2" s="443"/>
      <c r="D2" s="443"/>
      <c r="E2" s="443"/>
      <c r="F2" s="443"/>
      <c r="G2" s="443"/>
      <c r="H2" s="443"/>
      <c r="I2" s="443"/>
      <c r="J2" s="443"/>
      <c r="K2" s="443"/>
      <c r="L2" s="443"/>
    </row>
    <row r="3" spans="1:13" ht="17.05" x14ac:dyDescent="0.3">
      <c r="A3" s="444" t="s">
        <v>163</v>
      </c>
      <c r="B3" s="444"/>
      <c r="C3" s="444"/>
      <c r="D3" s="444"/>
      <c r="E3" s="444"/>
      <c r="F3" s="444"/>
      <c r="G3" s="444"/>
      <c r="H3" s="444"/>
      <c r="I3" s="444"/>
      <c r="J3" s="444"/>
      <c r="K3" s="444"/>
      <c r="L3" s="444"/>
    </row>
    <row r="4" spans="1:13" ht="17.05" x14ac:dyDescent="0.3">
      <c r="A4" s="445" t="s">
        <v>3</v>
      </c>
      <c r="B4" s="445"/>
      <c r="C4" s="445"/>
      <c r="D4" s="445"/>
      <c r="E4" s="445"/>
      <c r="F4" s="445"/>
      <c r="G4" s="445"/>
      <c r="H4" s="445"/>
      <c r="I4" s="445"/>
      <c r="J4" s="445"/>
      <c r="K4" s="445"/>
      <c r="L4" s="445"/>
    </row>
    <row r="5" spans="1:13" ht="17.350000000000001" customHeight="1" x14ac:dyDescent="0.3">
      <c r="A5" s="457" t="s">
        <v>0</v>
      </c>
      <c r="B5" s="454" t="s">
        <v>2</v>
      </c>
      <c r="C5" s="454" t="s">
        <v>29</v>
      </c>
      <c r="D5" s="454" t="s">
        <v>90</v>
      </c>
      <c r="E5" s="448" t="s">
        <v>74</v>
      </c>
      <c r="F5" s="449"/>
      <c r="G5" s="450"/>
      <c r="H5" s="454" t="s">
        <v>190</v>
      </c>
      <c r="I5" s="454" t="s">
        <v>192</v>
      </c>
      <c r="J5" s="454" t="s">
        <v>191</v>
      </c>
      <c r="K5" s="454" t="s">
        <v>31</v>
      </c>
      <c r="L5" s="12"/>
    </row>
    <row r="6" spans="1:13" ht="33.75" customHeight="1" x14ac:dyDescent="0.3">
      <c r="A6" s="458"/>
      <c r="B6" s="455"/>
      <c r="C6" s="455"/>
      <c r="D6" s="455"/>
      <c r="E6" s="451"/>
      <c r="F6" s="452"/>
      <c r="G6" s="453"/>
      <c r="H6" s="455"/>
      <c r="I6" s="455"/>
      <c r="J6" s="455"/>
      <c r="K6" s="455"/>
      <c r="L6" s="64" t="s">
        <v>4</v>
      </c>
    </row>
    <row r="7" spans="1:13" ht="33.75" customHeight="1" x14ac:dyDescent="0.3">
      <c r="A7" s="459"/>
      <c r="B7" s="456"/>
      <c r="C7" s="456"/>
      <c r="D7" s="456"/>
      <c r="E7" s="61" t="s">
        <v>84</v>
      </c>
      <c r="F7" s="61" t="s">
        <v>82</v>
      </c>
      <c r="G7" s="61" t="s">
        <v>83</v>
      </c>
      <c r="H7" s="456"/>
      <c r="I7" s="456"/>
      <c r="J7" s="456"/>
      <c r="K7" s="456"/>
      <c r="L7" s="64"/>
    </row>
    <row r="8" spans="1:13" ht="17.05" x14ac:dyDescent="0.3">
      <c r="A8" s="61">
        <v>1</v>
      </c>
      <c r="B8" s="61">
        <v>2</v>
      </c>
      <c r="C8" s="61">
        <v>3</v>
      </c>
      <c r="D8" s="61">
        <v>4</v>
      </c>
      <c r="E8" s="61" t="s">
        <v>89</v>
      </c>
      <c r="F8" s="61">
        <v>6</v>
      </c>
      <c r="G8" s="61">
        <v>7</v>
      </c>
      <c r="H8" s="61">
        <v>8</v>
      </c>
      <c r="I8" s="61"/>
      <c r="J8" s="61"/>
      <c r="K8" s="61">
        <v>9</v>
      </c>
      <c r="L8" s="64"/>
    </row>
    <row r="9" spans="1:13" s="12" customFormat="1" ht="17.05" x14ac:dyDescent="0.3">
      <c r="A9" s="61" t="s">
        <v>21</v>
      </c>
      <c r="B9" s="13" t="s">
        <v>80</v>
      </c>
      <c r="C9" s="4"/>
      <c r="D9" s="88">
        <f>+D10+D11</f>
        <v>7235</v>
      </c>
      <c r="E9" s="88">
        <f t="shared" ref="E9:G9" si="0">+E10+E11</f>
        <v>9200</v>
      </c>
      <c r="F9" s="88">
        <f t="shared" si="0"/>
        <v>5200</v>
      </c>
      <c r="G9" s="88">
        <f t="shared" si="0"/>
        <v>4000</v>
      </c>
      <c r="H9" s="28"/>
      <c r="I9" s="28"/>
      <c r="J9" s="28"/>
      <c r="K9" s="14"/>
      <c r="L9" s="7"/>
    </row>
    <row r="10" spans="1:13" s="197" customFormat="1" ht="106.05" x14ac:dyDescent="0.3">
      <c r="A10" s="191">
        <v>1</v>
      </c>
      <c r="B10" s="190" t="s">
        <v>5</v>
      </c>
      <c r="C10" s="191" t="s">
        <v>33</v>
      </c>
      <c r="D10" s="207">
        <v>950</v>
      </c>
      <c r="E10" s="208">
        <f t="shared" ref="E10" si="1">+F10+G10</f>
        <v>9200</v>
      </c>
      <c r="F10" s="209">
        <v>5200</v>
      </c>
      <c r="G10" s="209">
        <v>4000</v>
      </c>
      <c r="H10" s="189" t="str">
        <f>+H13</f>
        <v xml:space="preserve">Thông báo số 43/TB-KHĐT ngày 10/12/2020 của Sở KH &amp; ĐT Lâm Đồng </v>
      </c>
      <c r="I10" s="189" t="s">
        <v>158</v>
      </c>
      <c r="J10" s="189" t="s">
        <v>189</v>
      </c>
      <c r="K10" s="194" t="e">
        <f>+#REF!</f>
        <v>#REF!</v>
      </c>
      <c r="L10" s="191" t="s">
        <v>27</v>
      </c>
    </row>
    <row r="11" spans="1:13" s="24" customFormat="1" ht="117.2" customHeight="1" x14ac:dyDescent="0.3">
      <c r="A11" s="23">
        <v>2</v>
      </c>
      <c r="B11" s="38" t="s">
        <v>8</v>
      </c>
      <c r="C11" s="23" t="s">
        <v>32</v>
      </c>
      <c r="D11" s="89">
        <v>6285</v>
      </c>
      <c r="E11" s="39"/>
      <c r="F11" s="40"/>
      <c r="G11" s="40"/>
      <c r="H11" s="41"/>
      <c r="I11" s="41" t="s">
        <v>158</v>
      </c>
      <c r="J11" s="41"/>
      <c r="K11" s="42"/>
      <c r="L11" s="90"/>
    </row>
    <row r="12" spans="1:13" s="2" customFormat="1" ht="26.2" x14ac:dyDescent="0.45">
      <c r="A12" s="61" t="s">
        <v>22</v>
      </c>
      <c r="B12" s="13" t="s">
        <v>13</v>
      </c>
      <c r="C12" s="6"/>
      <c r="D12" s="29">
        <f>+SUM(D13:D21)</f>
        <v>22559</v>
      </c>
      <c r="E12" s="29">
        <f>+SUM(E13:E21)</f>
        <v>211300</v>
      </c>
      <c r="F12" s="29">
        <f>+SUM(F13:F21)</f>
        <v>139300</v>
      </c>
      <c r="G12" s="29">
        <f>+SUM(G13:G21)</f>
        <v>72000</v>
      </c>
      <c r="H12" s="28"/>
      <c r="I12" s="28"/>
      <c r="J12" s="28"/>
      <c r="K12" s="14"/>
      <c r="L12" s="65"/>
    </row>
    <row r="13" spans="1:13" s="24" customFormat="1" ht="116.2" customHeight="1" x14ac:dyDescent="0.3">
      <c r="A13" s="23">
        <v>1</v>
      </c>
      <c r="B13" s="38" t="s">
        <v>7</v>
      </c>
      <c r="C13" s="23" t="s">
        <v>32</v>
      </c>
      <c r="D13" s="86">
        <v>14787</v>
      </c>
      <c r="E13" s="39">
        <v>7000</v>
      </c>
      <c r="F13" s="40">
        <f>+E13</f>
        <v>7000</v>
      </c>
      <c r="G13" s="40"/>
      <c r="H13" s="41" t="s">
        <v>75</v>
      </c>
      <c r="I13" s="41" t="s">
        <v>158</v>
      </c>
      <c r="J13" s="72"/>
      <c r="K13" s="42" t="s">
        <v>76</v>
      </c>
      <c r="L13" s="23" t="s">
        <v>26</v>
      </c>
    </row>
    <row r="14" spans="1:13" s="24" customFormat="1" ht="100.15" customHeight="1" x14ac:dyDescent="0.3">
      <c r="A14" s="30">
        <v>2</v>
      </c>
      <c r="B14" s="31" t="s">
        <v>64</v>
      </c>
      <c r="C14" s="30" t="s">
        <v>33</v>
      </c>
      <c r="D14" s="30"/>
      <c r="E14" s="57">
        <v>5300</v>
      </c>
      <c r="F14" s="57">
        <f>+E14</f>
        <v>5300</v>
      </c>
      <c r="G14" s="57"/>
      <c r="H14" s="30" t="s">
        <v>75</v>
      </c>
      <c r="I14" s="30"/>
      <c r="J14" s="30"/>
      <c r="K14" s="57" t="str">
        <f>+K13</f>
        <v>Hoàn thành DA trong năm 2021</v>
      </c>
      <c r="L14" s="55" t="s">
        <v>61</v>
      </c>
      <c r="M14" s="50"/>
    </row>
    <row r="15" spans="1:13" s="197" customFormat="1" ht="116.2" customHeight="1" x14ac:dyDescent="0.3">
      <c r="A15" s="191">
        <v>3</v>
      </c>
      <c r="B15" s="212" t="s">
        <v>78</v>
      </c>
      <c r="C15" s="191" t="s">
        <v>32</v>
      </c>
      <c r="D15" s="194">
        <v>1075</v>
      </c>
      <c r="E15" s="208">
        <f t="shared" ref="E15:E18" si="2">+F15+G15</f>
        <v>130000</v>
      </c>
      <c r="F15" s="209">
        <v>80000</v>
      </c>
      <c r="G15" s="209">
        <v>50000</v>
      </c>
      <c r="H15" s="189" t="str">
        <f>+H14</f>
        <v xml:space="preserve">Thông báo số 43/TB-KHĐT ngày 10/12/2020 của Sở KH &amp; ĐT Lâm Đồng </v>
      </c>
      <c r="I15" s="189" t="s">
        <v>158</v>
      </c>
      <c r="J15" s="189" t="s">
        <v>165</v>
      </c>
      <c r="K15" s="194" t="s">
        <v>79</v>
      </c>
      <c r="L15" s="191" t="s">
        <v>27</v>
      </c>
    </row>
    <row r="16" spans="1:13" s="24" customFormat="1" ht="70.7" x14ac:dyDescent="0.3">
      <c r="A16" s="6">
        <v>4</v>
      </c>
      <c r="B16" s="16" t="s">
        <v>11</v>
      </c>
      <c r="C16" s="6" t="s">
        <v>32</v>
      </c>
      <c r="D16" s="6"/>
      <c r="E16" s="22">
        <f t="shared" si="2"/>
        <v>13000</v>
      </c>
      <c r="F16" s="11">
        <v>13000</v>
      </c>
      <c r="G16" s="11"/>
      <c r="H16" s="30" t="str">
        <f>+H15</f>
        <v xml:space="preserve">Thông báo số 43/TB-KHĐT ngày 10/12/2020 của Sở KH &amp; ĐT Lâm Đồng </v>
      </c>
      <c r="I16" s="30"/>
      <c r="J16" s="30"/>
      <c r="K16" s="25" t="s">
        <v>45</v>
      </c>
      <c r="L16" s="6" t="s">
        <v>27</v>
      </c>
    </row>
    <row r="17" spans="1:13" s="24" customFormat="1" ht="101.15" customHeight="1" x14ac:dyDescent="0.3">
      <c r="A17" s="6">
        <v>5</v>
      </c>
      <c r="B17" s="17" t="s">
        <v>10</v>
      </c>
      <c r="C17" s="6" t="s">
        <v>32</v>
      </c>
      <c r="D17" s="6"/>
      <c r="E17" s="22">
        <f t="shared" si="2"/>
        <v>8000</v>
      </c>
      <c r="F17" s="11">
        <v>8000</v>
      </c>
      <c r="G17" s="11"/>
      <c r="H17" s="30" t="str">
        <f>+H16</f>
        <v xml:space="preserve">Thông báo số 43/TB-KHĐT ngày 10/12/2020 của Sở KH &amp; ĐT Lâm Đồng </v>
      </c>
      <c r="I17" s="30"/>
      <c r="J17" s="30"/>
      <c r="K17" s="25" t="s">
        <v>45</v>
      </c>
      <c r="L17" s="6" t="s">
        <v>27</v>
      </c>
    </row>
    <row r="18" spans="1:13" s="197" customFormat="1" ht="70.7" x14ac:dyDescent="0.3">
      <c r="A18" s="191">
        <v>6</v>
      </c>
      <c r="B18" s="215" t="s">
        <v>12</v>
      </c>
      <c r="C18" s="216" t="s">
        <v>32</v>
      </c>
      <c r="D18" s="216"/>
      <c r="E18" s="208">
        <f t="shared" si="2"/>
        <v>25000</v>
      </c>
      <c r="F18" s="209">
        <v>18000</v>
      </c>
      <c r="G18" s="209">
        <v>7000</v>
      </c>
      <c r="H18" s="189" t="str">
        <f>+H17</f>
        <v xml:space="preserve">Thông báo số 43/TB-KHĐT ngày 10/12/2020 của Sở KH &amp; ĐT Lâm Đồng </v>
      </c>
      <c r="I18" s="189"/>
      <c r="J18" s="189" t="str">
        <f>+J10</f>
        <v>Thông báo số 24/TB-KHĐT ngày 08/4/2021</v>
      </c>
      <c r="K18" s="194" t="str">
        <f>+K17</f>
        <v>Triển khai DA trong năm 2020</v>
      </c>
      <c r="L18" s="191" t="s">
        <v>27</v>
      </c>
    </row>
    <row r="19" spans="1:13" s="225" customFormat="1" ht="53.05" x14ac:dyDescent="0.3">
      <c r="A19" s="222">
        <v>7</v>
      </c>
      <c r="B19" s="215" t="s">
        <v>85</v>
      </c>
      <c r="C19" s="216" t="s">
        <v>32</v>
      </c>
      <c r="D19" s="216"/>
      <c r="E19" s="223">
        <f>+F19+G19</f>
        <v>15000</v>
      </c>
      <c r="F19" s="224">
        <v>0</v>
      </c>
      <c r="G19" s="224">
        <v>15000</v>
      </c>
      <c r="H19" s="221"/>
      <c r="I19" s="221"/>
      <c r="J19" s="221" t="str">
        <f>+J18</f>
        <v>Thông báo số 24/TB-KHĐT ngày 08/4/2021</v>
      </c>
      <c r="K19" s="211" t="s">
        <v>79</v>
      </c>
      <c r="L19" s="222"/>
    </row>
    <row r="20" spans="1:13" s="24" customFormat="1" ht="124.2" customHeight="1" x14ac:dyDescent="0.3">
      <c r="A20" s="23">
        <v>8</v>
      </c>
      <c r="B20" s="219" t="s">
        <v>9</v>
      </c>
      <c r="C20" s="23" t="s">
        <v>32</v>
      </c>
      <c r="D20" s="86">
        <v>4114</v>
      </c>
      <c r="E20" s="39">
        <f>+F20+G20</f>
        <v>8000</v>
      </c>
      <c r="F20" s="40">
        <v>8000</v>
      </c>
      <c r="G20" s="40"/>
      <c r="H20" s="41" t="s">
        <v>75</v>
      </c>
      <c r="I20" s="41" t="s">
        <v>158</v>
      </c>
      <c r="J20" s="41"/>
      <c r="K20" s="42"/>
      <c r="L20" s="23"/>
    </row>
    <row r="21" spans="1:13" s="24" customFormat="1" ht="116.2" customHeight="1" x14ac:dyDescent="0.3">
      <c r="A21" s="23">
        <v>9</v>
      </c>
      <c r="B21" s="43" t="s">
        <v>6</v>
      </c>
      <c r="C21" s="23" t="s">
        <v>32</v>
      </c>
      <c r="D21" s="86">
        <v>2583</v>
      </c>
      <c r="E21" s="39"/>
      <c r="F21" s="40"/>
      <c r="G21" s="40"/>
      <c r="H21" s="84" t="s">
        <v>91</v>
      </c>
      <c r="I21" s="41" t="s">
        <v>158</v>
      </c>
      <c r="J21" s="41"/>
      <c r="K21" s="42"/>
      <c r="L21" s="23"/>
    </row>
    <row r="22" spans="1:13" s="197" customFormat="1" ht="53.05" x14ac:dyDescent="0.3">
      <c r="A22" s="191">
        <v>10</v>
      </c>
      <c r="B22" s="210" t="s">
        <v>166</v>
      </c>
      <c r="C22" s="191" t="str">
        <f>+C21</f>
        <v>Ban QLDA ĐTXD CTGT Lâm Đồng</v>
      </c>
      <c r="D22" s="211"/>
      <c r="E22" s="208">
        <f>+F22+G22</f>
        <v>5000</v>
      </c>
      <c r="F22" s="209"/>
      <c r="G22" s="209">
        <v>5000</v>
      </c>
      <c r="H22" s="193"/>
      <c r="I22" s="189"/>
      <c r="J22" s="189" t="str">
        <f>+J19</f>
        <v>Thông báo số 24/TB-KHĐT ngày 08/4/2021</v>
      </c>
      <c r="K22" s="194"/>
      <c r="L22" s="191"/>
    </row>
    <row r="23" spans="1:13" s="12" customFormat="1" ht="17.05" x14ac:dyDescent="0.3">
      <c r="A23" s="61" t="s">
        <v>23</v>
      </c>
      <c r="B23" s="13" t="s">
        <v>15</v>
      </c>
      <c r="C23" s="6"/>
      <c r="D23" s="29">
        <f>+D24+D25+D26</f>
        <v>1535</v>
      </c>
      <c r="E23" s="29">
        <f t="shared" ref="E23:G23" si="3">+E24+E25+E26</f>
        <v>40000</v>
      </c>
      <c r="F23" s="29">
        <f t="shared" si="3"/>
        <v>25000</v>
      </c>
      <c r="G23" s="29">
        <f t="shared" si="3"/>
        <v>15000</v>
      </c>
      <c r="H23" s="28"/>
      <c r="I23" s="28"/>
      <c r="J23" s="28"/>
      <c r="K23" s="14"/>
      <c r="L23" s="7"/>
    </row>
    <row r="24" spans="1:13" s="24" customFormat="1" ht="100.15" customHeight="1" x14ac:dyDescent="0.3">
      <c r="A24" s="41">
        <v>1</v>
      </c>
      <c r="B24" s="226" t="s">
        <v>54</v>
      </c>
      <c r="C24" s="41" t="s">
        <v>33</v>
      </c>
      <c r="D24" s="41"/>
      <c r="E24" s="72">
        <v>25000</v>
      </c>
      <c r="F24" s="72">
        <v>25000</v>
      </c>
      <c r="G24" s="72"/>
      <c r="H24" s="72" t="str">
        <f>+H18</f>
        <v xml:space="preserve">Thông báo số 43/TB-KHĐT ngày 10/12/2020 của Sở KH &amp; ĐT Lâm Đồng </v>
      </c>
      <c r="I24" s="72"/>
      <c r="J24" s="72"/>
      <c r="K24" s="72" t="str">
        <f>+K15</f>
        <v>Khởi công DA trong năm 2021</v>
      </c>
      <c r="L24" s="73" t="s">
        <v>61</v>
      </c>
      <c r="M24" s="50"/>
    </row>
    <row r="25" spans="1:13" s="197" customFormat="1" ht="100.15" customHeight="1" x14ac:dyDescent="0.3">
      <c r="A25" s="189">
        <v>2</v>
      </c>
      <c r="B25" s="217" t="s">
        <v>86</v>
      </c>
      <c r="C25" s="216" t="s">
        <v>32</v>
      </c>
      <c r="D25" s="216"/>
      <c r="E25" s="192">
        <f>+F25+G25</f>
        <v>15000</v>
      </c>
      <c r="F25" s="192"/>
      <c r="G25" s="192">
        <v>15000</v>
      </c>
      <c r="H25" s="193"/>
      <c r="I25" s="193"/>
      <c r="J25" s="189" t="str">
        <f>+J22</f>
        <v>Thông báo số 24/TB-KHĐT ngày 08/4/2021</v>
      </c>
      <c r="K25" s="194" t="s">
        <v>79</v>
      </c>
      <c r="L25" s="195"/>
      <c r="M25" s="196"/>
    </row>
    <row r="26" spans="1:13" s="24" customFormat="1" ht="117.65" customHeight="1" x14ac:dyDescent="0.3">
      <c r="A26" s="41">
        <v>3</v>
      </c>
      <c r="B26" s="218" t="s">
        <v>34</v>
      </c>
      <c r="C26" s="23" t="s">
        <v>32</v>
      </c>
      <c r="D26" s="86">
        <v>1535</v>
      </c>
      <c r="E26" s="72"/>
      <c r="F26" s="72"/>
      <c r="G26" s="72"/>
      <c r="H26" s="84" t="s">
        <v>91</v>
      </c>
      <c r="I26" s="41" t="s">
        <v>158</v>
      </c>
      <c r="J26" s="41"/>
      <c r="K26" s="42"/>
      <c r="L26" s="73"/>
      <c r="M26" s="71"/>
    </row>
    <row r="27" spans="1:13" s="82" customFormat="1" ht="17.7" x14ac:dyDescent="0.3">
      <c r="A27" s="75" t="s">
        <v>24</v>
      </c>
      <c r="B27" s="76" t="s">
        <v>17</v>
      </c>
      <c r="C27" s="77"/>
      <c r="D27" s="87">
        <f>+D28</f>
        <v>53249</v>
      </c>
      <c r="E27" s="78"/>
      <c r="F27" s="78"/>
      <c r="G27" s="78"/>
      <c r="H27" s="85"/>
      <c r="I27" s="85"/>
      <c r="J27" s="85"/>
      <c r="K27" s="79"/>
      <c r="L27" s="80"/>
      <c r="M27" s="81"/>
    </row>
    <row r="28" spans="1:13" s="24" customFormat="1" ht="84.3" customHeight="1" x14ac:dyDescent="0.3">
      <c r="A28" s="41">
        <v>1</v>
      </c>
      <c r="B28" s="50" t="s">
        <v>16</v>
      </c>
      <c r="C28" s="23" t="s">
        <v>32</v>
      </c>
      <c r="D28" s="42">
        <v>53249</v>
      </c>
      <c r="E28" s="72"/>
      <c r="F28" s="72"/>
      <c r="G28" s="72"/>
      <c r="H28" s="84" t="s">
        <v>92</v>
      </c>
      <c r="I28" s="84"/>
      <c r="J28" s="84"/>
      <c r="K28" s="42" t="s">
        <v>76</v>
      </c>
      <c r="L28" s="73"/>
      <c r="M28" s="71"/>
    </row>
    <row r="29" spans="1:13" s="82" customFormat="1" ht="17.7" x14ac:dyDescent="0.3">
      <c r="A29" s="75" t="s">
        <v>36</v>
      </c>
      <c r="B29" s="76" t="s">
        <v>88</v>
      </c>
      <c r="C29" s="77"/>
      <c r="D29" s="77"/>
      <c r="E29" s="78">
        <f>+E30</f>
        <v>35500</v>
      </c>
      <c r="F29" s="78">
        <f t="shared" ref="F29:G29" si="4">+F30</f>
        <v>35500</v>
      </c>
      <c r="G29" s="78">
        <f t="shared" si="4"/>
        <v>0</v>
      </c>
      <c r="H29" s="85"/>
      <c r="I29" s="85"/>
      <c r="J29" s="85"/>
      <c r="K29" s="79"/>
      <c r="L29" s="80"/>
      <c r="M29" s="81"/>
    </row>
    <row r="30" spans="1:13" s="24" customFormat="1" ht="100.15" customHeight="1" x14ac:dyDescent="0.3">
      <c r="A30" s="41">
        <v>1</v>
      </c>
      <c r="B30" s="83" t="s">
        <v>20</v>
      </c>
      <c r="C30" s="23" t="s">
        <v>32</v>
      </c>
      <c r="D30" s="23"/>
      <c r="E30" s="72">
        <f>+F30+G30</f>
        <v>35500</v>
      </c>
      <c r="F30" s="72">
        <v>35500</v>
      </c>
      <c r="G30" s="72"/>
      <c r="H30" s="84" t="s">
        <v>87</v>
      </c>
      <c r="I30" s="84"/>
      <c r="J30" s="84"/>
      <c r="K30" s="42" t="s">
        <v>76</v>
      </c>
      <c r="L30" s="73"/>
      <c r="M30" s="71"/>
    </row>
    <row r="31" spans="1:13" s="206" customFormat="1" ht="17.7" x14ac:dyDescent="0.3">
      <c r="A31" s="198" t="s">
        <v>37</v>
      </c>
      <c r="B31" s="199" t="s">
        <v>157</v>
      </c>
      <c r="C31" s="200"/>
      <c r="D31" s="200"/>
      <c r="E31" s="201"/>
      <c r="F31" s="201"/>
      <c r="G31" s="201"/>
      <c r="H31" s="202"/>
      <c r="I31" s="202"/>
      <c r="J31" s="202"/>
      <c r="K31" s="203"/>
      <c r="L31" s="204"/>
      <c r="M31" s="205"/>
    </row>
    <row r="32" spans="1:13" s="197" customFormat="1" ht="70.7" x14ac:dyDescent="0.3">
      <c r="A32" s="189"/>
      <c r="B32" s="190" t="s">
        <v>154</v>
      </c>
      <c r="C32" s="191" t="s">
        <v>32</v>
      </c>
      <c r="D32" s="191"/>
      <c r="E32" s="192">
        <f>+F32+G32</f>
        <v>10000</v>
      </c>
      <c r="F32" s="192">
        <v>10000</v>
      </c>
      <c r="G32" s="192"/>
      <c r="H32" s="193" t="s">
        <v>155</v>
      </c>
      <c r="I32" s="193"/>
      <c r="J32" s="193"/>
      <c r="K32" s="194" t="s">
        <v>156</v>
      </c>
      <c r="L32" s="195"/>
      <c r="M32" s="196"/>
    </row>
    <row r="33" spans="1:13" s="197" customFormat="1" ht="17.7" x14ac:dyDescent="0.3">
      <c r="A33" s="198" t="s">
        <v>38</v>
      </c>
      <c r="B33" s="199" t="s">
        <v>167</v>
      </c>
      <c r="C33" s="191"/>
      <c r="D33" s="191"/>
      <c r="E33" s="192"/>
      <c r="F33" s="192"/>
      <c r="G33" s="192"/>
      <c r="H33" s="193"/>
      <c r="I33" s="193"/>
      <c r="J33" s="193"/>
      <c r="K33" s="194"/>
      <c r="L33" s="195"/>
      <c r="M33" s="196"/>
    </row>
    <row r="34" spans="1:13" s="197" customFormat="1" ht="88.4" x14ac:dyDescent="0.3">
      <c r="A34" s="189"/>
      <c r="B34" s="190" t="s">
        <v>168</v>
      </c>
      <c r="C34" s="227" t="s">
        <v>33</v>
      </c>
      <c r="D34" s="194">
        <v>1080</v>
      </c>
      <c r="E34" s="208">
        <f>+F34+G34</f>
        <v>2161.81</v>
      </c>
      <c r="F34" s="192">
        <v>150</v>
      </c>
      <c r="G34" s="192">
        <v>2011.81</v>
      </c>
      <c r="H34" s="193"/>
      <c r="I34" s="228" t="s">
        <v>170</v>
      </c>
      <c r="J34" s="189" t="s">
        <v>169</v>
      </c>
      <c r="K34" s="194"/>
      <c r="L34" s="195"/>
      <c r="M34" s="196"/>
    </row>
    <row r="35" spans="1:13" s="8" customFormat="1" ht="17.05" x14ac:dyDescent="0.3">
      <c r="A35" s="61"/>
      <c r="B35" s="13" t="s">
        <v>25</v>
      </c>
      <c r="C35" s="61"/>
      <c r="D35" s="29">
        <f>+D23+D12+D9+D29+D27</f>
        <v>84578</v>
      </c>
      <c r="E35" s="29">
        <f>+E23+E12+E9+E29+E27</f>
        <v>296000</v>
      </c>
      <c r="F35" s="29">
        <f>+F23+F12+F9+F29+F27</f>
        <v>205000</v>
      </c>
      <c r="G35" s="29">
        <f>+G23+G12+G9+G29+G27</f>
        <v>91000</v>
      </c>
      <c r="H35" s="29"/>
      <c r="I35" s="29"/>
      <c r="J35" s="29"/>
      <c r="K35" s="34"/>
      <c r="L35" s="66"/>
    </row>
    <row r="36" spans="1:13" s="8" customFormat="1" ht="17.05" x14ac:dyDescent="0.3">
      <c r="A36" s="45"/>
      <c r="B36" s="46"/>
      <c r="C36" s="45"/>
      <c r="D36" s="45"/>
      <c r="E36" s="47"/>
      <c r="F36" s="47"/>
      <c r="G36" s="47"/>
      <c r="H36" s="47"/>
      <c r="I36" s="47"/>
      <c r="J36" s="47"/>
      <c r="K36" s="48"/>
    </row>
  </sheetData>
  <mergeCells count="13">
    <mergeCell ref="K5:K7"/>
    <mergeCell ref="A1:K1"/>
    <mergeCell ref="A2:L2"/>
    <mergeCell ref="A3:L3"/>
    <mergeCell ref="A4:L4"/>
    <mergeCell ref="E5:G6"/>
    <mergeCell ref="A5:A7"/>
    <mergeCell ref="B5:B7"/>
    <mergeCell ref="C5:C7"/>
    <mergeCell ref="D5:D7"/>
    <mergeCell ref="H5:H7"/>
    <mergeCell ref="I5:I7"/>
    <mergeCell ref="J5:J7"/>
  </mergeCells>
  <conditionalFormatting sqref="B10">
    <cfRule type="duplicateValues" dxfId="6" priority="6" stopIfTrue="1"/>
  </conditionalFormatting>
  <conditionalFormatting sqref="B11">
    <cfRule type="duplicateValues" dxfId="5" priority="1" stopIfTrue="1"/>
  </conditionalFormatting>
  <printOptions horizontalCentered="1"/>
  <pageMargins left="0.2" right="0" top="0.25" bottom="0" header="0.3" footer="0.3"/>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E47"/>
  <sheetViews>
    <sheetView workbookViewId="0">
      <selection activeCell="A21" sqref="A21:B21"/>
    </sheetView>
  </sheetViews>
  <sheetFormatPr defaultColWidth="10.88671875" defaultRowHeight="18.350000000000001" x14ac:dyDescent="0.4"/>
  <cols>
    <col min="1" max="1" width="8.33203125" style="139" customWidth="1"/>
    <col min="2" max="2" width="73.88671875" style="93" customWidth="1"/>
    <col min="3" max="4" width="29.109375" style="93" customWidth="1"/>
    <col min="5" max="5" width="19.44140625" style="93" bestFit="1" customWidth="1"/>
    <col min="6" max="256" width="10.88671875" style="93"/>
    <col min="257" max="257" width="8.33203125" style="93" customWidth="1"/>
    <col min="258" max="258" width="73.88671875" style="93" customWidth="1"/>
    <col min="259" max="260" width="29.109375" style="93" customWidth="1"/>
    <col min="261" max="261" width="19.44140625" style="93" bestFit="1" customWidth="1"/>
    <col min="262" max="512" width="10.88671875" style="93"/>
    <col min="513" max="513" width="8.33203125" style="93" customWidth="1"/>
    <col min="514" max="514" width="73.88671875" style="93" customWidth="1"/>
    <col min="515" max="516" width="29.109375" style="93" customWidth="1"/>
    <col min="517" max="517" width="19.44140625" style="93" bestFit="1" customWidth="1"/>
    <col min="518" max="768" width="10.88671875" style="93"/>
    <col min="769" max="769" width="8.33203125" style="93" customWidth="1"/>
    <col min="770" max="770" width="73.88671875" style="93" customWidth="1"/>
    <col min="771" max="772" width="29.109375" style="93" customWidth="1"/>
    <col min="773" max="773" width="19.44140625" style="93" bestFit="1" customWidth="1"/>
    <col min="774" max="1024" width="10.88671875" style="93"/>
    <col min="1025" max="1025" width="8.33203125" style="93" customWidth="1"/>
    <col min="1026" max="1026" width="73.88671875" style="93" customWidth="1"/>
    <col min="1027" max="1028" width="29.109375" style="93" customWidth="1"/>
    <col min="1029" max="1029" width="19.44140625" style="93" bestFit="1" customWidth="1"/>
    <col min="1030" max="1280" width="10.88671875" style="93"/>
    <col min="1281" max="1281" width="8.33203125" style="93" customWidth="1"/>
    <col min="1282" max="1282" width="73.88671875" style="93" customWidth="1"/>
    <col min="1283" max="1284" width="29.109375" style="93" customWidth="1"/>
    <col min="1285" max="1285" width="19.44140625" style="93" bestFit="1" customWidth="1"/>
    <col min="1286" max="1536" width="10.88671875" style="93"/>
    <col min="1537" max="1537" width="8.33203125" style="93" customWidth="1"/>
    <col min="1538" max="1538" width="73.88671875" style="93" customWidth="1"/>
    <col min="1539" max="1540" width="29.109375" style="93" customWidth="1"/>
    <col min="1541" max="1541" width="19.44140625" style="93" bestFit="1" customWidth="1"/>
    <col min="1542" max="1792" width="10.88671875" style="93"/>
    <col min="1793" max="1793" width="8.33203125" style="93" customWidth="1"/>
    <col min="1794" max="1794" width="73.88671875" style="93" customWidth="1"/>
    <col min="1795" max="1796" width="29.109375" style="93" customWidth="1"/>
    <col min="1797" max="1797" width="19.44140625" style="93" bestFit="1" customWidth="1"/>
    <col min="1798" max="2048" width="10.88671875" style="93"/>
    <col min="2049" max="2049" width="8.33203125" style="93" customWidth="1"/>
    <col min="2050" max="2050" width="73.88671875" style="93" customWidth="1"/>
    <col min="2051" max="2052" width="29.109375" style="93" customWidth="1"/>
    <col min="2053" max="2053" width="19.44140625" style="93" bestFit="1" customWidth="1"/>
    <col min="2054" max="2304" width="10.88671875" style="93"/>
    <col min="2305" max="2305" width="8.33203125" style="93" customWidth="1"/>
    <col min="2306" max="2306" width="73.88671875" style="93" customWidth="1"/>
    <col min="2307" max="2308" width="29.109375" style="93" customWidth="1"/>
    <col min="2309" max="2309" width="19.44140625" style="93" bestFit="1" customWidth="1"/>
    <col min="2310" max="2560" width="10.88671875" style="93"/>
    <col min="2561" max="2561" width="8.33203125" style="93" customWidth="1"/>
    <col min="2562" max="2562" width="73.88671875" style="93" customWidth="1"/>
    <col min="2563" max="2564" width="29.109375" style="93" customWidth="1"/>
    <col min="2565" max="2565" width="19.44140625" style="93" bestFit="1" customWidth="1"/>
    <col min="2566" max="2816" width="10.88671875" style="93"/>
    <col min="2817" max="2817" width="8.33203125" style="93" customWidth="1"/>
    <col min="2818" max="2818" width="73.88671875" style="93" customWidth="1"/>
    <col min="2819" max="2820" width="29.109375" style="93" customWidth="1"/>
    <col min="2821" max="2821" width="19.44140625" style="93" bestFit="1" customWidth="1"/>
    <col min="2822" max="3072" width="10.88671875" style="93"/>
    <col min="3073" max="3073" width="8.33203125" style="93" customWidth="1"/>
    <col min="3074" max="3074" width="73.88671875" style="93" customWidth="1"/>
    <col min="3075" max="3076" width="29.109375" style="93" customWidth="1"/>
    <col min="3077" max="3077" width="19.44140625" style="93" bestFit="1" customWidth="1"/>
    <col min="3078" max="3328" width="10.88671875" style="93"/>
    <col min="3329" max="3329" width="8.33203125" style="93" customWidth="1"/>
    <col min="3330" max="3330" width="73.88671875" style="93" customWidth="1"/>
    <col min="3331" max="3332" width="29.109375" style="93" customWidth="1"/>
    <col min="3333" max="3333" width="19.44140625" style="93" bestFit="1" customWidth="1"/>
    <col min="3334" max="3584" width="10.88671875" style="93"/>
    <col min="3585" max="3585" width="8.33203125" style="93" customWidth="1"/>
    <col min="3586" max="3586" width="73.88671875" style="93" customWidth="1"/>
    <col min="3587" max="3588" width="29.109375" style="93" customWidth="1"/>
    <col min="3589" max="3589" width="19.44140625" style="93" bestFit="1" customWidth="1"/>
    <col min="3590" max="3840" width="10.88671875" style="93"/>
    <col min="3841" max="3841" width="8.33203125" style="93" customWidth="1"/>
    <col min="3842" max="3842" width="73.88671875" style="93" customWidth="1"/>
    <col min="3843" max="3844" width="29.109375" style="93" customWidth="1"/>
    <col min="3845" max="3845" width="19.44140625" style="93" bestFit="1" customWidth="1"/>
    <col min="3846" max="4096" width="10.88671875" style="93"/>
    <col min="4097" max="4097" width="8.33203125" style="93" customWidth="1"/>
    <col min="4098" max="4098" width="73.88671875" style="93" customWidth="1"/>
    <col min="4099" max="4100" width="29.109375" style="93" customWidth="1"/>
    <col min="4101" max="4101" width="19.44140625" style="93" bestFit="1" customWidth="1"/>
    <col min="4102" max="4352" width="10.88671875" style="93"/>
    <col min="4353" max="4353" width="8.33203125" style="93" customWidth="1"/>
    <col min="4354" max="4354" width="73.88671875" style="93" customWidth="1"/>
    <col min="4355" max="4356" width="29.109375" style="93" customWidth="1"/>
    <col min="4357" max="4357" width="19.44140625" style="93" bestFit="1" customWidth="1"/>
    <col min="4358" max="4608" width="10.88671875" style="93"/>
    <col min="4609" max="4609" width="8.33203125" style="93" customWidth="1"/>
    <col min="4610" max="4610" width="73.88671875" style="93" customWidth="1"/>
    <col min="4611" max="4612" width="29.109375" style="93" customWidth="1"/>
    <col min="4613" max="4613" width="19.44140625" style="93" bestFit="1" customWidth="1"/>
    <col min="4614" max="4864" width="10.88671875" style="93"/>
    <col min="4865" max="4865" width="8.33203125" style="93" customWidth="1"/>
    <col min="4866" max="4866" width="73.88671875" style="93" customWidth="1"/>
    <col min="4867" max="4868" width="29.109375" style="93" customWidth="1"/>
    <col min="4869" max="4869" width="19.44140625" style="93" bestFit="1" customWidth="1"/>
    <col min="4870" max="5120" width="10.88671875" style="93"/>
    <col min="5121" max="5121" width="8.33203125" style="93" customWidth="1"/>
    <col min="5122" max="5122" width="73.88671875" style="93" customWidth="1"/>
    <col min="5123" max="5124" width="29.109375" style="93" customWidth="1"/>
    <col min="5125" max="5125" width="19.44140625" style="93" bestFit="1" customWidth="1"/>
    <col min="5126" max="5376" width="10.88671875" style="93"/>
    <col min="5377" max="5377" width="8.33203125" style="93" customWidth="1"/>
    <col min="5378" max="5378" width="73.88671875" style="93" customWidth="1"/>
    <col min="5379" max="5380" width="29.109375" style="93" customWidth="1"/>
    <col min="5381" max="5381" width="19.44140625" style="93" bestFit="1" customWidth="1"/>
    <col min="5382" max="5632" width="10.88671875" style="93"/>
    <col min="5633" max="5633" width="8.33203125" style="93" customWidth="1"/>
    <col min="5634" max="5634" width="73.88671875" style="93" customWidth="1"/>
    <col min="5635" max="5636" width="29.109375" style="93" customWidth="1"/>
    <col min="5637" max="5637" width="19.44140625" style="93" bestFit="1" customWidth="1"/>
    <col min="5638" max="5888" width="10.88671875" style="93"/>
    <col min="5889" max="5889" width="8.33203125" style="93" customWidth="1"/>
    <col min="5890" max="5890" width="73.88671875" style="93" customWidth="1"/>
    <col min="5891" max="5892" width="29.109375" style="93" customWidth="1"/>
    <col min="5893" max="5893" width="19.44140625" style="93" bestFit="1" customWidth="1"/>
    <col min="5894" max="6144" width="10.88671875" style="93"/>
    <col min="6145" max="6145" width="8.33203125" style="93" customWidth="1"/>
    <col min="6146" max="6146" width="73.88671875" style="93" customWidth="1"/>
    <col min="6147" max="6148" width="29.109375" style="93" customWidth="1"/>
    <col min="6149" max="6149" width="19.44140625" style="93" bestFit="1" customWidth="1"/>
    <col min="6150" max="6400" width="10.88671875" style="93"/>
    <col min="6401" max="6401" width="8.33203125" style="93" customWidth="1"/>
    <col min="6402" max="6402" width="73.88671875" style="93" customWidth="1"/>
    <col min="6403" max="6404" width="29.109375" style="93" customWidth="1"/>
    <col min="6405" max="6405" width="19.44140625" style="93" bestFit="1" customWidth="1"/>
    <col min="6406" max="6656" width="10.88671875" style="93"/>
    <col min="6657" max="6657" width="8.33203125" style="93" customWidth="1"/>
    <col min="6658" max="6658" width="73.88671875" style="93" customWidth="1"/>
    <col min="6659" max="6660" width="29.109375" style="93" customWidth="1"/>
    <col min="6661" max="6661" width="19.44140625" style="93" bestFit="1" customWidth="1"/>
    <col min="6662" max="6912" width="10.88671875" style="93"/>
    <col min="6913" max="6913" width="8.33203125" style="93" customWidth="1"/>
    <col min="6914" max="6914" width="73.88671875" style="93" customWidth="1"/>
    <col min="6915" max="6916" width="29.109375" style="93" customWidth="1"/>
    <col min="6917" max="6917" width="19.44140625" style="93" bestFit="1" customWidth="1"/>
    <col min="6918" max="7168" width="10.88671875" style="93"/>
    <col min="7169" max="7169" width="8.33203125" style="93" customWidth="1"/>
    <col min="7170" max="7170" width="73.88671875" style="93" customWidth="1"/>
    <col min="7171" max="7172" width="29.109375" style="93" customWidth="1"/>
    <col min="7173" max="7173" width="19.44140625" style="93" bestFit="1" customWidth="1"/>
    <col min="7174" max="7424" width="10.88671875" style="93"/>
    <col min="7425" max="7425" width="8.33203125" style="93" customWidth="1"/>
    <col min="7426" max="7426" width="73.88671875" style="93" customWidth="1"/>
    <col min="7427" max="7428" width="29.109375" style="93" customWidth="1"/>
    <col min="7429" max="7429" width="19.44140625" style="93" bestFit="1" customWidth="1"/>
    <col min="7430" max="7680" width="10.88671875" style="93"/>
    <col min="7681" max="7681" width="8.33203125" style="93" customWidth="1"/>
    <col min="7682" max="7682" width="73.88671875" style="93" customWidth="1"/>
    <col min="7683" max="7684" width="29.109375" style="93" customWidth="1"/>
    <col min="7685" max="7685" width="19.44140625" style="93" bestFit="1" customWidth="1"/>
    <col min="7686" max="7936" width="10.88671875" style="93"/>
    <col min="7937" max="7937" width="8.33203125" style="93" customWidth="1"/>
    <col min="7938" max="7938" width="73.88671875" style="93" customWidth="1"/>
    <col min="7939" max="7940" width="29.109375" style="93" customWidth="1"/>
    <col min="7941" max="7941" width="19.44140625" style="93" bestFit="1" customWidth="1"/>
    <col min="7942" max="8192" width="10.88671875" style="93"/>
    <col min="8193" max="8193" width="8.33203125" style="93" customWidth="1"/>
    <col min="8194" max="8194" width="73.88671875" style="93" customWidth="1"/>
    <col min="8195" max="8196" width="29.109375" style="93" customWidth="1"/>
    <col min="8197" max="8197" width="19.44140625" style="93" bestFit="1" customWidth="1"/>
    <col min="8198" max="8448" width="10.88671875" style="93"/>
    <col min="8449" max="8449" width="8.33203125" style="93" customWidth="1"/>
    <col min="8450" max="8450" width="73.88671875" style="93" customWidth="1"/>
    <col min="8451" max="8452" width="29.109375" style="93" customWidth="1"/>
    <col min="8453" max="8453" width="19.44140625" style="93" bestFit="1" customWidth="1"/>
    <col min="8454" max="8704" width="10.88671875" style="93"/>
    <col min="8705" max="8705" width="8.33203125" style="93" customWidth="1"/>
    <col min="8706" max="8706" width="73.88671875" style="93" customWidth="1"/>
    <col min="8707" max="8708" width="29.109375" style="93" customWidth="1"/>
    <col min="8709" max="8709" width="19.44140625" style="93" bestFit="1" customWidth="1"/>
    <col min="8710" max="8960" width="10.88671875" style="93"/>
    <col min="8961" max="8961" width="8.33203125" style="93" customWidth="1"/>
    <col min="8962" max="8962" width="73.88671875" style="93" customWidth="1"/>
    <col min="8963" max="8964" width="29.109375" style="93" customWidth="1"/>
    <col min="8965" max="8965" width="19.44140625" style="93" bestFit="1" customWidth="1"/>
    <col min="8966" max="9216" width="10.88671875" style="93"/>
    <col min="9217" max="9217" width="8.33203125" style="93" customWidth="1"/>
    <col min="9218" max="9218" width="73.88671875" style="93" customWidth="1"/>
    <col min="9219" max="9220" width="29.109375" style="93" customWidth="1"/>
    <col min="9221" max="9221" width="19.44140625" style="93" bestFit="1" customWidth="1"/>
    <col min="9222" max="9472" width="10.88671875" style="93"/>
    <col min="9473" max="9473" width="8.33203125" style="93" customWidth="1"/>
    <col min="9474" max="9474" width="73.88671875" style="93" customWidth="1"/>
    <col min="9475" max="9476" width="29.109375" style="93" customWidth="1"/>
    <col min="9477" max="9477" width="19.44140625" style="93" bestFit="1" customWidth="1"/>
    <col min="9478" max="9728" width="10.88671875" style="93"/>
    <col min="9729" max="9729" width="8.33203125" style="93" customWidth="1"/>
    <col min="9730" max="9730" width="73.88671875" style="93" customWidth="1"/>
    <col min="9731" max="9732" width="29.109375" style="93" customWidth="1"/>
    <col min="9733" max="9733" width="19.44140625" style="93" bestFit="1" customWidth="1"/>
    <col min="9734" max="9984" width="10.88671875" style="93"/>
    <col min="9985" max="9985" width="8.33203125" style="93" customWidth="1"/>
    <col min="9986" max="9986" width="73.88671875" style="93" customWidth="1"/>
    <col min="9987" max="9988" width="29.109375" style="93" customWidth="1"/>
    <col min="9989" max="9989" width="19.44140625" style="93" bestFit="1" customWidth="1"/>
    <col min="9990" max="10240" width="10.88671875" style="93"/>
    <col min="10241" max="10241" width="8.33203125" style="93" customWidth="1"/>
    <col min="10242" max="10242" width="73.88671875" style="93" customWidth="1"/>
    <col min="10243" max="10244" width="29.109375" style="93" customWidth="1"/>
    <col min="10245" max="10245" width="19.44140625" style="93" bestFit="1" customWidth="1"/>
    <col min="10246" max="10496" width="10.88671875" style="93"/>
    <col min="10497" max="10497" width="8.33203125" style="93" customWidth="1"/>
    <col min="10498" max="10498" width="73.88671875" style="93" customWidth="1"/>
    <col min="10499" max="10500" width="29.109375" style="93" customWidth="1"/>
    <col min="10501" max="10501" width="19.44140625" style="93" bestFit="1" customWidth="1"/>
    <col min="10502" max="10752" width="10.88671875" style="93"/>
    <col min="10753" max="10753" width="8.33203125" style="93" customWidth="1"/>
    <col min="10754" max="10754" width="73.88671875" style="93" customWidth="1"/>
    <col min="10755" max="10756" width="29.109375" style="93" customWidth="1"/>
    <col min="10757" max="10757" width="19.44140625" style="93" bestFit="1" customWidth="1"/>
    <col min="10758" max="11008" width="10.88671875" style="93"/>
    <col min="11009" max="11009" width="8.33203125" style="93" customWidth="1"/>
    <col min="11010" max="11010" width="73.88671875" style="93" customWidth="1"/>
    <col min="11011" max="11012" width="29.109375" style="93" customWidth="1"/>
    <col min="11013" max="11013" width="19.44140625" style="93" bestFit="1" customWidth="1"/>
    <col min="11014" max="11264" width="10.88671875" style="93"/>
    <col min="11265" max="11265" width="8.33203125" style="93" customWidth="1"/>
    <col min="11266" max="11266" width="73.88671875" style="93" customWidth="1"/>
    <col min="11267" max="11268" width="29.109375" style="93" customWidth="1"/>
    <col min="11269" max="11269" width="19.44140625" style="93" bestFit="1" customWidth="1"/>
    <col min="11270" max="11520" width="10.88671875" style="93"/>
    <col min="11521" max="11521" width="8.33203125" style="93" customWidth="1"/>
    <col min="11522" max="11522" width="73.88671875" style="93" customWidth="1"/>
    <col min="11523" max="11524" width="29.109375" style="93" customWidth="1"/>
    <col min="11525" max="11525" width="19.44140625" style="93" bestFit="1" customWidth="1"/>
    <col min="11526" max="11776" width="10.88671875" style="93"/>
    <col min="11777" max="11777" width="8.33203125" style="93" customWidth="1"/>
    <col min="11778" max="11778" width="73.88671875" style="93" customWidth="1"/>
    <col min="11779" max="11780" width="29.109375" style="93" customWidth="1"/>
    <col min="11781" max="11781" width="19.44140625" style="93" bestFit="1" customWidth="1"/>
    <col min="11782" max="12032" width="10.88671875" style="93"/>
    <col min="12033" max="12033" width="8.33203125" style="93" customWidth="1"/>
    <col min="12034" max="12034" width="73.88671875" style="93" customWidth="1"/>
    <col min="12035" max="12036" width="29.109375" style="93" customWidth="1"/>
    <col min="12037" max="12037" width="19.44140625" style="93" bestFit="1" customWidth="1"/>
    <col min="12038" max="12288" width="10.88671875" style="93"/>
    <col min="12289" max="12289" width="8.33203125" style="93" customWidth="1"/>
    <col min="12290" max="12290" width="73.88671875" style="93" customWidth="1"/>
    <col min="12291" max="12292" width="29.109375" style="93" customWidth="1"/>
    <col min="12293" max="12293" width="19.44140625" style="93" bestFit="1" customWidth="1"/>
    <col min="12294" max="12544" width="10.88671875" style="93"/>
    <col min="12545" max="12545" width="8.33203125" style="93" customWidth="1"/>
    <col min="12546" max="12546" width="73.88671875" style="93" customWidth="1"/>
    <col min="12547" max="12548" width="29.109375" style="93" customWidth="1"/>
    <col min="12549" max="12549" width="19.44140625" style="93" bestFit="1" customWidth="1"/>
    <col min="12550" max="12800" width="10.88671875" style="93"/>
    <col min="12801" max="12801" width="8.33203125" style="93" customWidth="1"/>
    <col min="12802" max="12802" width="73.88671875" style="93" customWidth="1"/>
    <col min="12803" max="12804" width="29.109375" style="93" customWidth="1"/>
    <col min="12805" max="12805" width="19.44140625" style="93" bestFit="1" customWidth="1"/>
    <col min="12806" max="13056" width="10.88671875" style="93"/>
    <col min="13057" max="13057" width="8.33203125" style="93" customWidth="1"/>
    <col min="13058" max="13058" width="73.88671875" style="93" customWidth="1"/>
    <col min="13059" max="13060" width="29.109375" style="93" customWidth="1"/>
    <col min="13061" max="13061" width="19.44140625" style="93" bestFit="1" customWidth="1"/>
    <col min="13062" max="13312" width="10.88671875" style="93"/>
    <col min="13313" max="13313" width="8.33203125" style="93" customWidth="1"/>
    <col min="13314" max="13314" width="73.88671875" style="93" customWidth="1"/>
    <col min="13315" max="13316" width="29.109375" style="93" customWidth="1"/>
    <col min="13317" max="13317" width="19.44140625" style="93" bestFit="1" customWidth="1"/>
    <col min="13318" max="13568" width="10.88671875" style="93"/>
    <col min="13569" max="13569" width="8.33203125" style="93" customWidth="1"/>
    <col min="13570" max="13570" width="73.88671875" style="93" customWidth="1"/>
    <col min="13571" max="13572" width="29.109375" style="93" customWidth="1"/>
    <col min="13573" max="13573" width="19.44140625" style="93" bestFit="1" customWidth="1"/>
    <col min="13574" max="13824" width="10.88671875" style="93"/>
    <col min="13825" max="13825" width="8.33203125" style="93" customWidth="1"/>
    <col min="13826" max="13826" width="73.88671875" style="93" customWidth="1"/>
    <col min="13827" max="13828" width="29.109375" style="93" customWidth="1"/>
    <col min="13829" max="13829" width="19.44140625" style="93" bestFit="1" customWidth="1"/>
    <col min="13830" max="14080" width="10.88671875" style="93"/>
    <col min="14081" max="14081" width="8.33203125" style="93" customWidth="1"/>
    <col min="14082" max="14082" width="73.88671875" style="93" customWidth="1"/>
    <col min="14083" max="14084" width="29.109375" style="93" customWidth="1"/>
    <col min="14085" max="14085" width="19.44140625" style="93" bestFit="1" customWidth="1"/>
    <col min="14086" max="14336" width="10.88671875" style="93"/>
    <col min="14337" max="14337" width="8.33203125" style="93" customWidth="1"/>
    <col min="14338" max="14338" width="73.88671875" style="93" customWidth="1"/>
    <col min="14339" max="14340" width="29.109375" style="93" customWidth="1"/>
    <col min="14341" max="14341" width="19.44140625" style="93" bestFit="1" customWidth="1"/>
    <col min="14342" max="14592" width="10.88671875" style="93"/>
    <col min="14593" max="14593" width="8.33203125" style="93" customWidth="1"/>
    <col min="14594" max="14594" width="73.88671875" style="93" customWidth="1"/>
    <col min="14595" max="14596" width="29.109375" style="93" customWidth="1"/>
    <col min="14597" max="14597" width="19.44140625" style="93" bestFit="1" customWidth="1"/>
    <col min="14598" max="14848" width="10.88671875" style="93"/>
    <col min="14849" max="14849" width="8.33203125" style="93" customWidth="1"/>
    <col min="14850" max="14850" width="73.88671875" style="93" customWidth="1"/>
    <col min="14851" max="14852" width="29.109375" style="93" customWidth="1"/>
    <col min="14853" max="14853" width="19.44140625" style="93" bestFit="1" customWidth="1"/>
    <col min="14854" max="15104" width="10.88671875" style="93"/>
    <col min="15105" max="15105" width="8.33203125" style="93" customWidth="1"/>
    <col min="15106" max="15106" width="73.88671875" style="93" customWidth="1"/>
    <col min="15107" max="15108" width="29.109375" style="93" customWidth="1"/>
    <col min="15109" max="15109" width="19.44140625" style="93" bestFit="1" customWidth="1"/>
    <col min="15110" max="15360" width="10.88671875" style="93"/>
    <col min="15361" max="15361" width="8.33203125" style="93" customWidth="1"/>
    <col min="15362" max="15362" width="73.88671875" style="93" customWidth="1"/>
    <col min="15363" max="15364" width="29.109375" style="93" customWidth="1"/>
    <col min="15365" max="15365" width="19.44140625" style="93" bestFit="1" customWidth="1"/>
    <col min="15366" max="15616" width="10.88671875" style="93"/>
    <col min="15617" max="15617" width="8.33203125" style="93" customWidth="1"/>
    <col min="15618" max="15618" width="73.88671875" style="93" customWidth="1"/>
    <col min="15619" max="15620" width="29.109375" style="93" customWidth="1"/>
    <col min="15621" max="15621" width="19.44140625" style="93" bestFit="1" customWidth="1"/>
    <col min="15622" max="15872" width="10.88671875" style="93"/>
    <col min="15873" max="15873" width="8.33203125" style="93" customWidth="1"/>
    <col min="15874" max="15874" width="73.88671875" style="93" customWidth="1"/>
    <col min="15875" max="15876" width="29.109375" style="93" customWidth="1"/>
    <col min="15877" max="15877" width="19.44140625" style="93" bestFit="1" customWidth="1"/>
    <col min="15878" max="16128" width="10.88671875" style="93"/>
    <col min="16129" max="16129" width="8.33203125" style="93" customWidth="1"/>
    <col min="16130" max="16130" width="73.88671875" style="93" customWidth="1"/>
    <col min="16131" max="16132" width="29.109375" style="93" customWidth="1"/>
    <col min="16133" max="16133" width="19.44140625" style="93" bestFit="1" customWidth="1"/>
    <col min="16134" max="16384" width="10.88671875" style="93"/>
  </cols>
  <sheetData>
    <row r="1" spans="1:4" x14ac:dyDescent="0.4">
      <c r="A1" s="460" t="s">
        <v>98</v>
      </c>
      <c r="B1" s="460"/>
      <c r="C1" s="460"/>
      <c r="D1" s="460"/>
    </row>
    <row r="2" spans="1:4" x14ac:dyDescent="0.4">
      <c r="A2" s="461" t="s">
        <v>99</v>
      </c>
      <c r="B2" s="461"/>
      <c r="C2" s="461"/>
      <c r="D2" s="461"/>
    </row>
    <row r="3" spans="1:4" x14ac:dyDescent="0.4">
      <c r="A3" s="94"/>
      <c r="B3" s="94"/>
      <c r="C3" s="94"/>
    </row>
    <row r="4" spans="1:4" s="95" customFormat="1" ht="18" customHeight="1" x14ac:dyDescent="0.4">
      <c r="A4" s="462" t="s">
        <v>0</v>
      </c>
      <c r="B4" s="462" t="s">
        <v>100</v>
      </c>
      <c r="C4" s="463" t="s">
        <v>101</v>
      </c>
      <c r="D4" s="464" t="s">
        <v>102</v>
      </c>
    </row>
    <row r="5" spans="1:4" s="95" customFormat="1" ht="64" customHeight="1" x14ac:dyDescent="0.4">
      <c r="A5" s="462"/>
      <c r="B5" s="462"/>
      <c r="C5" s="462"/>
      <c r="D5" s="465"/>
    </row>
    <row r="6" spans="1:4" s="95" customFormat="1" ht="22.6" customHeight="1" x14ac:dyDescent="0.4">
      <c r="A6" s="96" t="s">
        <v>21</v>
      </c>
      <c r="B6" s="97" t="s">
        <v>202</v>
      </c>
      <c r="C6" s="98">
        <f>SUM(C7:C13)</f>
        <v>1662215286</v>
      </c>
      <c r="D6" s="99"/>
    </row>
    <row r="7" spans="1:4" s="104" customFormat="1" ht="39.799999999999997" customHeight="1" x14ac:dyDescent="0.25">
      <c r="A7" s="100" t="s">
        <v>104</v>
      </c>
      <c r="B7" s="101" t="s">
        <v>105</v>
      </c>
      <c r="C7" s="102">
        <f>1297215224+33499000</f>
        <v>1330714224</v>
      </c>
      <c r="D7" s="103" t="s">
        <v>33</v>
      </c>
    </row>
    <row r="8" spans="1:4" s="106" customFormat="1" ht="45.2" x14ac:dyDescent="0.25">
      <c r="A8" s="100" t="s">
        <v>104</v>
      </c>
      <c r="B8" s="105" t="s">
        <v>106</v>
      </c>
      <c r="C8" s="102">
        <v>93840884</v>
      </c>
      <c r="D8" s="103" t="s">
        <v>33</v>
      </c>
    </row>
    <row r="9" spans="1:4" s="104" customFormat="1" ht="30.15" x14ac:dyDescent="0.25">
      <c r="A9" s="100" t="s">
        <v>104</v>
      </c>
      <c r="B9" s="105" t="s">
        <v>107</v>
      </c>
      <c r="C9" s="107">
        <v>29406034</v>
      </c>
      <c r="D9" s="103" t="s">
        <v>33</v>
      </c>
    </row>
    <row r="10" spans="1:4" s="104" customFormat="1" ht="30.15" x14ac:dyDescent="0.25">
      <c r="A10" s="100" t="s">
        <v>104</v>
      </c>
      <c r="B10" s="105" t="s">
        <v>108</v>
      </c>
      <c r="C10" s="107">
        <v>128167061</v>
      </c>
      <c r="D10" s="103" t="s">
        <v>33</v>
      </c>
    </row>
    <row r="11" spans="1:4" s="104" customFormat="1" ht="30.15" x14ac:dyDescent="0.25">
      <c r="A11" s="100" t="s">
        <v>104</v>
      </c>
      <c r="B11" s="101" t="s">
        <v>109</v>
      </c>
      <c r="C11" s="107">
        <v>22853</v>
      </c>
      <c r="D11" s="103" t="s">
        <v>33</v>
      </c>
    </row>
    <row r="12" spans="1:4" s="106" customFormat="1" ht="15.05" x14ac:dyDescent="0.25">
      <c r="A12" s="100" t="s">
        <v>104</v>
      </c>
      <c r="B12" s="101" t="s">
        <v>110</v>
      </c>
      <c r="C12" s="107">
        <v>16670136</v>
      </c>
      <c r="D12" s="103" t="s">
        <v>33</v>
      </c>
    </row>
    <row r="13" spans="1:4" s="104" customFormat="1" ht="37" customHeight="1" x14ac:dyDescent="0.25">
      <c r="A13" s="100" t="s">
        <v>104</v>
      </c>
      <c r="B13" s="101" t="s">
        <v>111</v>
      </c>
      <c r="C13" s="107">
        <v>63394094</v>
      </c>
      <c r="D13" s="103" t="s">
        <v>33</v>
      </c>
    </row>
    <row r="14" spans="1:4" s="112" customFormat="1" x14ac:dyDescent="0.4">
      <c r="A14" s="108" t="s">
        <v>22</v>
      </c>
      <c r="B14" s="109" t="s">
        <v>203</v>
      </c>
      <c r="C14" s="110">
        <f>C15+C21</f>
        <v>130481181000</v>
      </c>
      <c r="D14" s="111"/>
    </row>
    <row r="15" spans="1:4" s="112" customFormat="1" x14ac:dyDescent="0.4">
      <c r="A15" s="108">
        <v>1</v>
      </c>
      <c r="B15" s="109" t="s">
        <v>112</v>
      </c>
      <c r="C15" s="110">
        <f>C16+C17+C18+C19+C20</f>
        <v>9895916000</v>
      </c>
      <c r="D15" s="111"/>
    </row>
    <row r="16" spans="1:4" s="115" customFormat="1" x14ac:dyDescent="0.4">
      <c r="A16" s="100" t="s">
        <v>104</v>
      </c>
      <c r="B16" s="113" t="s">
        <v>113</v>
      </c>
      <c r="C16" s="114">
        <v>4428560000</v>
      </c>
      <c r="D16" s="103" t="s">
        <v>33</v>
      </c>
    </row>
    <row r="17" spans="1:5" s="115" customFormat="1" x14ac:dyDescent="0.4">
      <c r="A17" s="100" t="s">
        <v>104</v>
      </c>
      <c r="B17" s="113" t="s">
        <v>114</v>
      </c>
      <c r="C17" s="114">
        <v>1214969000</v>
      </c>
      <c r="D17" s="103" t="s">
        <v>33</v>
      </c>
    </row>
    <row r="18" spans="1:5" s="115" customFormat="1" x14ac:dyDescent="0.4">
      <c r="A18" s="100" t="s">
        <v>104</v>
      </c>
      <c r="B18" s="113" t="s">
        <v>115</v>
      </c>
      <c r="C18" s="114">
        <v>975995000</v>
      </c>
      <c r="D18" s="103" t="s">
        <v>33</v>
      </c>
    </row>
    <row r="19" spans="1:5" s="115" customFormat="1" x14ac:dyDescent="0.4">
      <c r="A19" s="100" t="s">
        <v>104</v>
      </c>
      <c r="B19" s="113" t="s">
        <v>116</v>
      </c>
      <c r="C19" s="114">
        <v>2736392000</v>
      </c>
      <c r="D19" s="103" t="s">
        <v>33</v>
      </c>
    </row>
    <row r="20" spans="1:5" s="115" customFormat="1" x14ac:dyDescent="0.4">
      <c r="A20" s="100" t="s">
        <v>104</v>
      </c>
      <c r="B20" s="116" t="s">
        <v>117</v>
      </c>
      <c r="C20" s="114">
        <v>540000000</v>
      </c>
      <c r="D20" s="111"/>
    </row>
    <row r="21" spans="1:5" s="112" customFormat="1" x14ac:dyDescent="0.4">
      <c r="A21" s="108">
        <v>2</v>
      </c>
      <c r="B21" s="117" t="s">
        <v>118</v>
      </c>
      <c r="C21" s="118">
        <f>C22+C27+C31+C37+C41</f>
        <v>120585265000</v>
      </c>
      <c r="D21" s="111"/>
    </row>
    <row r="22" spans="1:5" s="112" customFormat="1" x14ac:dyDescent="0.4">
      <c r="A22" s="108">
        <v>2.1</v>
      </c>
      <c r="B22" s="119" t="s">
        <v>119</v>
      </c>
      <c r="C22" s="120">
        <f>C23+C24+C25+C26</f>
        <v>37383120000</v>
      </c>
      <c r="D22" s="111"/>
    </row>
    <row r="23" spans="1:5" s="115" customFormat="1" x14ac:dyDescent="0.4">
      <c r="A23" s="100" t="s">
        <v>104</v>
      </c>
      <c r="B23" s="121" t="s">
        <v>120</v>
      </c>
      <c r="C23" s="122">
        <v>11049321000</v>
      </c>
      <c r="D23" s="103" t="s">
        <v>33</v>
      </c>
    </row>
    <row r="24" spans="1:5" s="115" customFormat="1" x14ac:dyDescent="0.4">
      <c r="A24" s="100" t="s">
        <v>104</v>
      </c>
      <c r="B24" s="121" t="s">
        <v>121</v>
      </c>
      <c r="C24" s="122">
        <v>159898000</v>
      </c>
      <c r="D24" s="103" t="s">
        <v>33</v>
      </c>
      <c r="E24" s="123" t="e">
        <f>C24-#REF!</f>
        <v>#REF!</v>
      </c>
    </row>
    <row r="25" spans="1:5" s="125" customFormat="1" ht="32.75" x14ac:dyDescent="0.3">
      <c r="A25" s="124" t="s">
        <v>104</v>
      </c>
      <c r="B25" s="121" t="s">
        <v>122</v>
      </c>
      <c r="C25" s="122">
        <v>12692583000</v>
      </c>
      <c r="D25" s="103" t="s">
        <v>33</v>
      </c>
    </row>
    <row r="26" spans="1:5" s="125" customFormat="1" ht="64.5" customHeight="1" x14ac:dyDescent="0.3">
      <c r="A26" s="124" t="s">
        <v>104</v>
      </c>
      <c r="B26" s="121" t="s">
        <v>123</v>
      </c>
      <c r="C26" s="122">
        <v>13481318000</v>
      </c>
      <c r="D26" s="103" t="s">
        <v>33</v>
      </c>
    </row>
    <row r="27" spans="1:5" s="112" customFormat="1" x14ac:dyDescent="0.4">
      <c r="A27" s="108">
        <v>2.2000000000000002</v>
      </c>
      <c r="B27" s="119" t="s">
        <v>124</v>
      </c>
      <c r="C27" s="126">
        <f>C28+C29+C30</f>
        <v>6168500000</v>
      </c>
      <c r="D27" s="111"/>
    </row>
    <row r="28" spans="1:5" s="115" customFormat="1" x14ac:dyDescent="0.4">
      <c r="A28" s="100" t="s">
        <v>104</v>
      </c>
      <c r="B28" s="127" t="s">
        <v>125</v>
      </c>
      <c r="C28" s="128">
        <v>388185000</v>
      </c>
      <c r="D28" s="103" t="s">
        <v>33</v>
      </c>
    </row>
    <row r="29" spans="1:5" s="115" customFormat="1" ht="34.049999999999997" x14ac:dyDescent="0.4">
      <c r="A29" s="100" t="s">
        <v>104</v>
      </c>
      <c r="B29" s="129" t="s">
        <v>126</v>
      </c>
      <c r="C29" s="130">
        <v>380315000</v>
      </c>
      <c r="D29" s="103" t="s">
        <v>33</v>
      </c>
    </row>
    <row r="30" spans="1:5" s="115" customFormat="1" ht="34.049999999999997" x14ac:dyDescent="0.4">
      <c r="A30" s="100" t="s">
        <v>104</v>
      </c>
      <c r="B30" s="129" t="s">
        <v>127</v>
      </c>
      <c r="C30" s="130">
        <v>5400000000</v>
      </c>
      <c r="D30" s="103" t="s">
        <v>33</v>
      </c>
    </row>
    <row r="31" spans="1:5" s="112" customFormat="1" x14ac:dyDescent="0.4">
      <c r="A31" s="108">
        <v>2.2999999999999998</v>
      </c>
      <c r="B31" s="131" t="s">
        <v>128</v>
      </c>
      <c r="C31" s="120">
        <f>C32+C33+C34+C35+C36</f>
        <v>39816003000</v>
      </c>
      <c r="D31" s="132"/>
    </row>
    <row r="32" spans="1:5" s="115" customFormat="1" x14ac:dyDescent="0.4">
      <c r="A32" s="124" t="s">
        <v>104</v>
      </c>
      <c r="B32" s="121" t="s">
        <v>129</v>
      </c>
      <c r="C32" s="122">
        <v>492975000</v>
      </c>
      <c r="D32" s="103" t="s">
        <v>33</v>
      </c>
    </row>
    <row r="33" spans="1:4" s="115" customFormat="1" x14ac:dyDescent="0.4">
      <c r="A33" s="133" t="s">
        <v>104</v>
      </c>
      <c r="B33" s="121" t="s">
        <v>130</v>
      </c>
      <c r="C33" s="122">
        <v>3605026000</v>
      </c>
      <c r="D33" s="103" t="s">
        <v>33</v>
      </c>
    </row>
    <row r="34" spans="1:4" s="115" customFormat="1" ht="34.049999999999997" x14ac:dyDescent="0.4">
      <c r="A34" s="124" t="s">
        <v>104</v>
      </c>
      <c r="B34" s="121" t="s">
        <v>131</v>
      </c>
      <c r="C34" s="122">
        <v>15073616000</v>
      </c>
      <c r="D34" s="103" t="s">
        <v>33</v>
      </c>
    </row>
    <row r="35" spans="1:4" s="115" customFormat="1" ht="50.4" x14ac:dyDescent="0.4">
      <c r="A35" s="124" t="s">
        <v>104</v>
      </c>
      <c r="B35" s="121" t="s">
        <v>132</v>
      </c>
      <c r="C35" s="122">
        <v>11816100000</v>
      </c>
      <c r="D35" s="103" t="s">
        <v>33</v>
      </c>
    </row>
    <row r="36" spans="1:4" s="115" customFormat="1" x14ac:dyDescent="0.4">
      <c r="A36" s="124" t="s">
        <v>104</v>
      </c>
      <c r="B36" s="121" t="s">
        <v>133</v>
      </c>
      <c r="C36" s="122">
        <v>8828286000</v>
      </c>
      <c r="D36" s="103" t="s">
        <v>33</v>
      </c>
    </row>
    <row r="37" spans="1:4" s="112" customFormat="1" x14ac:dyDescent="0.4">
      <c r="A37" s="108">
        <v>2.4</v>
      </c>
      <c r="B37" s="134" t="s">
        <v>134</v>
      </c>
      <c r="C37" s="120">
        <f>C38+C39+C40</f>
        <v>6335330000</v>
      </c>
      <c r="D37" s="132"/>
    </row>
    <row r="38" spans="1:4" s="115" customFormat="1" x14ac:dyDescent="0.4">
      <c r="A38" s="124" t="s">
        <v>104</v>
      </c>
      <c r="B38" s="121" t="s">
        <v>135</v>
      </c>
      <c r="C38" s="122">
        <v>644258000</v>
      </c>
      <c r="D38" s="103" t="s">
        <v>33</v>
      </c>
    </row>
    <row r="39" spans="1:4" s="115" customFormat="1" ht="34.049999999999997" x14ac:dyDescent="0.4">
      <c r="A39" s="124" t="s">
        <v>104</v>
      </c>
      <c r="B39" s="121" t="s">
        <v>136</v>
      </c>
      <c r="C39" s="122">
        <v>966072000</v>
      </c>
      <c r="D39" s="103" t="s">
        <v>33</v>
      </c>
    </row>
    <row r="40" spans="1:4" s="115" customFormat="1" ht="34.049999999999997" x14ac:dyDescent="0.4">
      <c r="A40" s="124" t="s">
        <v>104</v>
      </c>
      <c r="B40" s="121" t="s">
        <v>137</v>
      </c>
      <c r="C40" s="122">
        <v>4725000000</v>
      </c>
      <c r="D40" s="103" t="s">
        <v>33</v>
      </c>
    </row>
    <row r="41" spans="1:4" s="112" customFormat="1" x14ac:dyDescent="0.4">
      <c r="A41" s="108">
        <v>2.5</v>
      </c>
      <c r="B41" s="134" t="s">
        <v>138</v>
      </c>
      <c r="C41" s="126">
        <v>30882312000</v>
      </c>
      <c r="D41" s="132"/>
    </row>
    <row r="42" spans="1:4" s="115" customFormat="1" ht="34.049999999999997" x14ac:dyDescent="0.4">
      <c r="A42" s="100" t="s">
        <v>104</v>
      </c>
      <c r="B42" s="121" t="s">
        <v>139</v>
      </c>
      <c r="C42" s="130">
        <v>30882312000</v>
      </c>
      <c r="D42" s="103" t="s">
        <v>33</v>
      </c>
    </row>
    <row r="43" spans="1:4" s="115" customFormat="1" x14ac:dyDescent="0.4">
      <c r="A43" s="100" t="s">
        <v>23</v>
      </c>
      <c r="B43" s="131" t="s">
        <v>140</v>
      </c>
      <c r="C43" s="135">
        <f>C45+C44+C46</f>
        <v>3860000000</v>
      </c>
      <c r="D43" s="111"/>
    </row>
    <row r="44" spans="1:4" s="115" customFormat="1" x14ac:dyDescent="0.4">
      <c r="A44" s="100" t="s">
        <v>104</v>
      </c>
      <c r="B44" s="121" t="s">
        <v>141</v>
      </c>
      <c r="C44" s="122">
        <v>500000000</v>
      </c>
      <c r="D44" s="103" t="s">
        <v>33</v>
      </c>
    </row>
    <row r="45" spans="1:4" s="115" customFormat="1" x14ac:dyDescent="0.4">
      <c r="A45" s="100" t="s">
        <v>104</v>
      </c>
      <c r="B45" s="105" t="s">
        <v>142</v>
      </c>
      <c r="C45" s="122">
        <v>2130000000</v>
      </c>
      <c r="D45" s="103" t="s">
        <v>33</v>
      </c>
    </row>
    <row r="46" spans="1:4" s="115" customFormat="1" ht="41.1" customHeight="1" x14ac:dyDescent="0.4">
      <c r="A46" s="100" t="s">
        <v>104</v>
      </c>
      <c r="B46" s="105" t="s">
        <v>204</v>
      </c>
      <c r="C46" s="122">
        <f>1080000000+150000000</f>
        <v>1230000000</v>
      </c>
      <c r="D46" s="103" t="s">
        <v>33</v>
      </c>
    </row>
    <row r="47" spans="1:4" s="115" customFormat="1" x14ac:dyDescent="0.4">
      <c r="A47" s="136"/>
      <c r="B47" s="136" t="s">
        <v>143</v>
      </c>
      <c r="C47" s="137">
        <f>C6+C14+C43</f>
        <v>136003396286</v>
      </c>
      <c r="D47" s="138"/>
    </row>
  </sheetData>
  <mergeCells count="6">
    <mergeCell ref="A1:D1"/>
    <mergeCell ref="A2:D2"/>
    <mergeCell ref="A4:A5"/>
    <mergeCell ref="B4:B5"/>
    <mergeCell ref="C4:C5"/>
    <mergeCell ref="D4:D5"/>
  </mergeCells>
  <printOptions horizontalCentered="1"/>
  <pageMargins left="0.25" right="0" top="0.25" bottom="0"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N75"/>
  <sheetViews>
    <sheetView topLeftCell="A7" workbookViewId="0">
      <selection activeCell="C5" sqref="C5:C7"/>
    </sheetView>
  </sheetViews>
  <sheetFormatPr defaultRowHeight="15.05" x14ac:dyDescent="0.3"/>
  <cols>
    <col min="1" max="1" width="6.33203125" style="27" customWidth="1"/>
    <col min="2" max="2" width="68.33203125" style="12" customWidth="1"/>
    <col min="3" max="3" width="44.33203125" style="27" customWidth="1"/>
    <col min="4" max="4" width="18.109375" style="27" customWidth="1"/>
    <col min="5" max="5" width="18.109375" style="27" hidden="1" customWidth="1"/>
    <col min="6" max="6" width="15.44140625" style="27" hidden="1" customWidth="1"/>
    <col min="7" max="7" width="15.6640625" style="12" hidden="1" customWidth="1"/>
    <col min="8" max="8" width="13" style="12" hidden="1" customWidth="1"/>
    <col min="9" max="9" width="21.44140625" style="27" hidden="1" customWidth="1"/>
    <col min="10" max="10" width="18.33203125" style="12" hidden="1" customWidth="1"/>
    <col min="11" max="11" width="19.6640625" hidden="1" customWidth="1"/>
    <col min="12" max="12" width="24.6640625" customWidth="1"/>
    <col min="13" max="13" width="17.44140625" customWidth="1"/>
  </cols>
  <sheetData>
    <row r="1" spans="1:12" ht="17.7" x14ac:dyDescent="0.35">
      <c r="A1" s="435" t="s">
        <v>1</v>
      </c>
      <c r="B1" s="435"/>
      <c r="C1" s="435"/>
      <c r="D1" s="435"/>
      <c r="E1" s="435"/>
      <c r="F1" s="435"/>
      <c r="G1" s="435"/>
      <c r="H1" s="435"/>
      <c r="I1" s="435"/>
      <c r="J1" s="435"/>
      <c r="K1" s="63"/>
    </row>
    <row r="2" spans="1:12" ht="41.9" customHeight="1" x14ac:dyDescent="0.3">
      <c r="A2" s="466" t="s">
        <v>93</v>
      </c>
      <c r="B2" s="466"/>
      <c r="C2" s="466"/>
      <c r="D2" s="466"/>
      <c r="E2" s="466"/>
      <c r="F2" s="466"/>
      <c r="G2" s="466"/>
      <c r="H2" s="466"/>
      <c r="I2" s="466"/>
      <c r="J2" s="466"/>
      <c r="K2" s="466"/>
    </row>
    <row r="3" spans="1:12" ht="17.05" x14ac:dyDescent="0.3">
      <c r="A3" s="444" t="s">
        <v>210</v>
      </c>
      <c r="B3" s="444"/>
      <c r="C3" s="444"/>
      <c r="D3" s="444"/>
      <c r="E3" s="444"/>
      <c r="F3" s="444"/>
      <c r="G3" s="444"/>
      <c r="H3" s="444"/>
      <c r="I3" s="444"/>
      <c r="J3" s="444"/>
      <c r="K3" s="444"/>
    </row>
    <row r="4" spans="1:12" ht="17.05" x14ac:dyDescent="0.3">
      <c r="A4" s="445" t="s">
        <v>3</v>
      </c>
      <c r="B4" s="445"/>
      <c r="C4" s="445"/>
      <c r="D4" s="445"/>
      <c r="E4" s="445"/>
      <c r="F4" s="445"/>
      <c r="G4" s="445"/>
      <c r="H4" s="445"/>
      <c r="I4" s="445"/>
      <c r="J4" s="445"/>
      <c r="K4" s="445"/>
    </row>
    <row r="5" spans="1:12" ht="17.350000000000001" customHeight="1" x14ac:dyDescent="0.3">
      <c r="A5" s="454" t="s">
        <v>0</v>
      </c>
      <c r="B5" s="454" t="s">
        <v>2</v>
      </c>
      <c r="C5" s="454" t="s">
        <v>29</v>
      </c>
      <c r="D5" s="454" t="s">
        <v>148</v>
      </c>
      <c r="E5" s="454" t="s">
        <v>90</v>
      </c>
      <c r="F5" s="448" t="s">
        <v>74</v>
      </c>
      <c r="G5" s="449"/>
      <c r="H5" s="450"/>
      <c r="I5" s="454" t="s">
        <v>30</v>
      </c>
      <c r="J5" s="454" t="s">
        <v>31</v>
      </c>
      <c r="K5" s="12"/>
    </row>
    <row r="6" spans="1:12" ht="33.75" customHeight="1" x14ac:dyDescent="0.3">
      <c r="A6" s="455"/>
      <c r="B6" s="455"/>
      <c r="C6" s="455"/>
      <c r="D6" s="455"/>
      <c r="E6" s="455"/>
      <c r="F6" s="451"/>
      <c r="G6" s="452"/>
      <c r="H6" s="453"/>
      <c r="I6" s="455"/>
      <c r="J6" s="455"/>
      <c r="K6" s="64" t="s">
        <v>4</v>
      </c>
    </row>
    <row r="7" spans="1:12" ht="33.75" customHeight="1" x14ac:dyDescent="0.3">
      <c r="A7" s="456"/>
      <c r="B7" s="456"/>
      <c r="C7" s="456"/>
      <c r="D7" s="456"/>
      <c r="E7" s="456"/>
      <c r="F7" s="61" t="s">
        <v>84</v>
      </c>
      <c r="G7" s="61" t="s">
        <v>82</v>
      </c>
      <c r="H7" s="61" t="s">
        <v>83</v>
      </c>
      <c r="I7" s="456"/>
      <c r="J7" s="456"/>
      <c r="K7" s="64"/>
    </row>
    <row r="8" spans="1:12" ht="17.05" x14ac:dyDescent="0.3">
      <c r="A8" s="61">
        <v>1</v>
      </c>
      <c r="B8" s="61">
        <v>2</v>
      </c>
      <c r="C8" s="61">
        <v>3</v>
      </c>
      <c r="D8" s="61">
        <v>4</v>
      </c>
      <c r="E8" s="61">
        <v>4</v>
      </c>
      <c r="F8" s="61" t="s">
        <v>89</v>
      </c>
      <c r="G8" s="61">
        <v>6</v>
      </c>
      <c r="H8" s="61">
        <v>7</v>
      </c>
      <c r="I8" s="61">
        <v>8</v>
      </c>
      <c r="J8" s="61">
        <v>9</v>
      </c>
      <c r="K8" s="64"/>
    </row>
    <row r="9" spans="1:12" ht="17.05" x14ac:dyDescent="0.3">
      <c r="A9" s="61" t="s">
        <v>94</v>
      </c>
      <c r="B9" s="91" t="s">
        <v>95</v>
      </c>
      <c r="C9" s="61"/>
      <c r="D9" s="29">
        <f>+D10+D13+D25+D29+D31</f>
        <v>368503</v>
      </c>
      <c r="E9" s="61"/>
      <c r="F9" s="61"/>
      <c r="G9" s="61"/>
      <c r="H9" s="61"/>
      <c r="I9" s="61"/>
      <c r="J9" s="61"/>
      <c r="K9" s="64"/>
    </row>
    <row r="10" spans="1:12" s="171" customFormat="1" ht="17.7" x14ac:dyDescent="0.3">
      <c r="A10" s="154" t="s">
        <v>21</v>
      </c>
      <c r="B10" s="166" t="s">
        <v>80</v>
      </c>
      <c r="C10" s="163"/>
      <c r="D10" s="167">
        <f>+D11+D12</f>
        <v>12435</v>
      </c>
      <c r="E10" s="167">
        <f>+E11+E12</f>
        <v>7235</v>
      </c>
      <c r="F10" s="167">
        <f t="shared" ref="F10:H10" si="0">+F11+F12</f>
        <v>5200</v>
      </c>
      <c r="G10" s="167">
        <f t="shared" si="0"/>
        <v>5200</v>
      </c>
      <c r="H10" s="167">
        <f t="shared" si="0"/>
        <v>0</v>
      </c>
      <c r="I10" s="168"/>
      <c r="J10" s="169"/>
      <c r="K10" s="170"/>
    </row>
    <row r="11" spans="1:12" s="24" customFormat="1" ht="45.2" customHeight="1" x14ac:dyDescent="0.3">
      <c r="A11" s="6">
        <v>1</v>
      </c>
      <c r="B11" s="15" t="s">
        <v>5</v>
      </c>
      <c r="C11" s="6" t="s">
        <v>33</v>
      </c>
      <c r="D11" s="22">
        <f>+E11+F11</f>
        <v>6150</v>
      </c>
      <c r="E11" s="89">
        <v>950</v>
      </c>
      <c r="F11" s="22">
        <f t="shared" ref="F11" si="1">+G11+H11</f>
        <v>5200</v>
      </c>
      <c r="G11" s="11">
        <v>5200</v>
      </c>
      <c r="H11" s="11">
        <v>0</v>
      </c>
      <c r="I11" s="30" t="str">
        <f>+I14</f>
        <v xml:space="preserve">Thông báo số 43/TB-KHĐT ngày 10/12/2020 của Sở KH &amp; ĐT Lâm Đồng </v>
      </c>
      <c r="J11" s="25" t="str">
        <f>+J16</f>
        <v>Triển khai DA trong năm 2021</v>
      </c>
      <c r="K11" s="6" t="s">
        <v>27</v>
      </c>
    </row>
    <row r="12" spans="1:12" s="24" customFormat="1" ht="17.7" x14ac:dyDescent="0.3">
      <c r="A12" s="6">
        <v>2</v>
      </c>
      <c r="B12" s="10" t="s">
        <v>8</v>
      </c>
      <c r="C12" s="6" t="s">
        <v>32</v>
      </c>
      <c r="D12" s="22">
        <f>+E12</f>
        <v>6285</v>
      </c>
      <c r="E12" s="89">
        <v>6285</v>
      </c>
      <c r="F12" s="39"/>
      <c r="G12" s="40"/>
      <c r="H12" s="40"/>
      <c r="I12" s="41"/>
      <c r="J12" s="42"/>
      <c r="K12" s="90"/>
    </row>
    <row r="13" spans="1:12" s="175" customFormat="1" ht="26.2" x14ac:dyDescent="0.45">
      <c r="A13" s="154" t="s">
        <v>22</v>
      </c>
      <c r="B13" s="166" t="s">
        <v>13</v>
      </c>
      <c r="C13" s="172"/>
      <c r="D13" s="173">
        <f>+D14+D15+D16+D17+D18+D19+D20+D21+D22+D23+D24</f>
        <v>225784</v>
      </c>
      <c r="E13" s="173">
        <f>+E14+E15+E16+E17+E18+E19+E20+E21+E22+E23+E24</f>
        <v>21484</v>
      </c>
      <c r="F13" s="173">
        <f t="shared" ref="F13:H13" si="2">+F14+F15+F16+F17+F18+F19+F20+F21+F22+F23+F24</f>
        <v>205300</v>
      </c>
      <c r="G13" s="173">
        <f t="shared" si="2"/>
        <v>139300</v>
      </c>
      <c r="H13" s="173">
        <f t="shared" si="2"/>
        <v>66000</v>
      </c>
      <c r="I13" s="168"/>
      <c r="J13" s="169"/>
      <c r="K13" s="174"/>
    </row>
    <row r="14" spans="1:12" s="24" customFormat="1" ht="51.75" customHeight="1" x14ac:dyDescent="0.3">
      <c r="A14" s="6">
        <v>1</v>
      </c>
      <c r="B14" s="10" t="s">
        <v>7</v>
      </c>
      <c r="C14" s="6" t="s">
        <v>32</v>
      </c>
      <c r="D14" s="22">
        <f>+F14</f>
        <v>5300</v>
      </c>
      <c r="E14" s="6"/>
      <c r="F14" s="22">
        <f t="shared" ref="F14:F20" si="3">+G14+H14</f>
        <v>5300</v>
      </c>
      <c r="G14" s="11">
        <v>5300</v>
      </c>
      <c r="H14" s="11"/>
      <c r="I14" s="30" t="s">
        <v>75</v>
      </c>
      <c r="J14" s="25" t="s">
        <v>76</v>
      </c>
      <c r="K14" s="6" t="s">
        <v>26</v>
      </c>
    </row>
    <row r="15" spans="1:12" s="24" customFormat="1" ht="37.15" customHeight="1" x14ac:dyDescent="0.3">
      <c r="A15" s="6">
        <v>2</v>
      </c>
      <c r="B15" s="7" t="s">
        <v>64</v>
      </c>
      <c r="C15" s="6" t="s">
        <v>33</v>
      </c>
      <c r="D15" s="22">
        <f t="shared" ref="D15:D20" si="4">+F15</f>
        <v>7000</v>
      </c>
      <c r="E15" s="30"/>
      <c r="F15" s="57">
        <f>+G15+H15</f>
        <v>7000</v>
      </c>
      <c r="G15" s="57">
        <v>7000</v>
      </c>
      <c r="H15" s="57"/>
      <c r="I15" s="30" t="s">
        <v>75</v>
      </c>
      <c r="J15" s="57" t="str">
        <f>+J14</f>
        <v>Hoàn thành DA trong năm 2021</v>
      </c>
      <c r="K15" s="55" t="s">
        <v>61</v>
      </c>
      <c r="L15" s="159"/>
    </row>
    <row r="16" spans="1:12" s="24" customFormat="1" ht="42.75" customHeight="1" x14ac:dyDescent="0.3">
      <c r="A16" s="6">
        <v>3</v>
      </c>
      <c r="B16" s="3" t="s">
        <v>9</v>
      </c>
      <c r="C16" s="6" t="s">
        <v>32</v>
      </c>
      <c r="D16" s="22">
        <f t="shared" si="4"/>
        <v>8000</v>
      </c>
      <c r="E16" s="6"/>
      <c r="F16" s="22">
        <f t="shared" si="3"/>
        <v>8000</v>
      </c>
      <c r="G16" s="11">
        <v>8000</v>
      </c>
      <c r="H16" s="11"/>
      <c r="I16" s="30" t="s">
        <v>75</v>
      </c>
      <c r="J16" s="25" t="s">
        <v>77</v>
      </c>
      <c r="K16" s="6" t="s">
        <v>27</v>
      </c>
      <c r="L16" s="158"/>
    </row>
    <row r="17" spans="1:12" s="24" customFormat="1" ht="41.1" customHeight="1" x14ac:dyDescent="0.3">
      <c r="A17" s="6">
        <v>4</v>
      </c>
      <c r="B17" s="16" t="s">
        <v>78</v>
      </c>
      <c r="C17" s="6" t="s">
        <v>32</v>
      </c>
      <c r="D17" s="22">
        <f t="shared" si="4"/>
        <v>130000</v>
      </c>
      <c r="E17" s="23"/>
      <c r="F17" s="39">
        <f t="shared" si="3"/>
        <v>130000</v>
      </c>
      <c r="G17" s="40">
        <v>80000</v>
      </c>
      <c r="H17" s="40">
        <v>50000</v>
      </c>
      <c r="I17" s="41" t="str">
        <f>+I16</f>
        <v xml:space="preserve">Thông báo số 43/TB-KHĐT ngày 10/12/2020 của Sở KH &amp; ĐT Lâm Đồng </v>
      </c>
      <c r="J17" s="42" t="s">
        <v>79</v>
      </c>
      <c r="K17" s="23" t="s">
        <v>27</v>
      </c>
    </row>
    <row r="18" spans="1:12" s="24" customFormat="1" ht="39.299999999999997" customHeight="1" x14ac:dyDescent="0.3">
      <c r="A18" s="6">
        <v>5</v>
      </c>
      <c r="B18" s="16" t="s">
        <v>11</v>
      </c>
      <c r="C18" s="6" t="s">
        <v>32</v>
      </c>
      <c r="D18" s="22">
        <f t="shared" si="4"/>
        <v>13000</v>
      </c>
      <c r="E18" s="6"/>
      <c r="F18" s="22">
        <f t="shared" si="3"/>
        <v>13000</v>
      </c>
      <c r="G18" s="11">
        <v>13000</v>
      </c>
      <c r="H18" s="11"/>
      <c r="I18" s="30" t="str">
        <f>+I17</f>
        <v xml:space="preserve">Thông báo số 43/TB-KHĐT ngày 10/12/2020 của Sở KH &amp; ĐT Lâm Đồng </v>
      </c>
      <c r="J18" s="25" t="s">
        <v>45</v>
      </c>
      <c r="K18" s="6" t="s">
        <v>27</v>
      </c>
    </row>
    <row r="19" spans="1:12" s="24" customFormat="1" ht="38" customHeight="1" x14ac:dyDescent="0.3">
      <c r="A19" s="6">
        <v>6</v>
      </c>
      <c r="B19" s="17" t="s">
        <v>10</v>
      </c>
      <c r="C19" s="6" t="s">
        <v>32</v>
      </c>
      <c r="D19" s="22">
        <f t="shared" si="4"/>
        <v>8000</v>
      </c>
      <c r="E19" s="6"/>
      <c r="F19" s="22">
        <f t="shared" si="3"/>
        <v>8000</v>
      </c>
      <c r="G19" s="11">
        <v>8000</v>
      </c>
      <c r="H19" s="11"/>
      <c r="I19" s="30" t="str">
        <f>+I18</f>
        <v xml:space="preserve">Thông báo số 43/TB-KHĐT ngày 10/12/2020 của Sở KH &amp; ĐT Lâm Đồng </v>
      </c>
      <c r="J19" s="25" t="s">
        <v>45</v>
      </c>
      <c r="K19" s="6" t="s">
        <v>27</v>
      </c>
    </row>
    <row r="20" spans="1:12" s="24" customFormat="1" ht="54.65" customHeight="1" x14ac:dyDescent="0.3">
      <c r="A20" s="6">
        <v>7</v>
      </c>
      <c r="B20" s="18" t="s">
        <v>12</v>
      </c>
      <c r="C20" s="19" t="s">
        <v>32</v>
      </c>
      <c r="D20" s="22">
        <f t="shared" si="4"/>
        <v>18000</v>
      </c>
      <c r="E20" s="19"/>
      <c r="F20" s="22">
        <f t="shared" si="3"/>
        <v>18000</v>
      </c>
      <c r="G20" s="11">
        <v>18000</v>
      </c>
      <c r="H20" s="11"/>
      <c r="I20" s="30" t="str">
        <f>+I19</f>
        <v xml:space="preserve">Thông báo số 43/TB-KHĐT ngày 10/12/2020 của Sở KH &amp; ĐT Lâm Đồng </v>
      </c>
      <c r="J20" s="25" t="str">
        <f>+J19</f>
        <v>Triển khai DA trong năm 2020</v>
      </c>
      <c r="K20" s="6" t="s">
        <v>27</v>
      </c>
    </row>
    <row r="21" spans="1:12" s="24" customFormat="1" ht="41.9" customHeight="1" x14ac:dyDescent="0.3">
      <c r="A21" s="23">
        <v>8</v>
      </c>
      <c r="B21" s="68" t="s">
        <v>85</v>
      </c>
      <c r="C21" s="69" t="s">
        <v>32</v>
      </c>
      <c r="D21" s="214">
        <v>15000</v>
      </c>
      <c r="E21" s="69"/>
      <c r="F21" s="39">
        <f>+G21+H21</f>
        <v>16000</v>
      </c>
      <c r="G21" s="40">
        <v>0</v>
      </c>
      <c r="H21" s="40">
        <v>16000</v>
      </c>
      <c r="I21" s="70"/>
      <c r="J21" s="42" t="s">
        <v>79</v>
      </c>
      <c r="K21" s="23"/>
      <c r="L21" s="24">
        <v>15000</v>
      </c>
    </row>
    <row r="22" spans="1:12" s="24" customFormat="1" ht="41.9" customHeight="1" x14ac:dyDescent="0.3">
      <c r="A22" s="6">
        <v>9</v>
      </c>
      <c r="B22" s="10" t="s">
        <v>7</v>
      </c>
      <c r="C22" s="6" t="s">
        <v>32</v>
      </c>
      <c r="D22" s="22">
        <f>+E22</f>
        <v>14787</v>
      </c>
      <c r="E22" s="86">
        <v>14787</v>
      </c>
      <c r="F22" s="39"/>
      <c r="G22" s="40"/>
      <c r="H22" s="40"/>
      <c r="I22" s="84" t="s">
        <v>91</v>
      </c>
      <c r="J22" s="42"/>
      <c r="K22" s="23"/>
    </row>
    <row r="23" spans="1:12" s="24" customFormat="1" ht="41.9" customHeight="1" x14ac:dyDescent="0.3">
      <c r="A23" s="6">
        <v>10</v>
      </c>
      <c r="B23" s="3" t="s">
        <v>9</v>
      </c>
      <c r="C23" s="6" t="s">
        <v>32</v>
      </c>
      <c r="D23" s="22">
        <f>+E23</f>
        <v>4114</v>
      </c>
      <c r="E23" s="86">
        <v>4114</v>
      </c>
      <c r="F23" s="39"/>
      <c r="G23" s="40"/>
      <c r="H23" s="40"/>
      <c r="I23" s="84" t="s">
        <v>91</v>
      </c>
      <c r="J23" s="42"/>
      <c r="K23" s="23"/>
    </row>
    <row r="24" spans="1:12" s="24" customFormat="1" ht="72" customHeight="1" x14ac:dyDescent="0.3">
      <c r="A24" s="6">
        <v>11</v>
      </c>
      <c r="B24" s="5" t="s">
        <v>6</v>
      </c>
      <c r="C24" s="6" t="s">
        <v>32</v>
      </c>
      <c r="D24" s="22">
        <f>+E24</f>
        <v>2583</v>
      </c>
      <c r="E24" s="86">
        <v>2583</v>
      </c>
      <c r="F24" s="39"/>
      <c r="G24" s="40"/>
      <c r="H24" s="40"/>
      <c r="I24" s="84" t="s">
        <v>91</v>
      </c>
      <c r="J24" s="42"/>
      <c r="K24" s="23"/>
    </row>
    <row r="25" spans="1:12" s="171" customFormat="1" ht="17.7" x14ac:dyDescent="0.3">
      <c r="A25" s="154" t="s">
        <v>23</v>
      </c>
      <c r="B25" s="166" t="s">
        <v>15</v>
      </c>
      <c r="C25" s="172"/>
      <c r="D25" s="173">
        <f>+D26+D27+D28</f>
        <v>41535</v>
      </c>
      <c r="E25" s="173">
        <f>+E26+E27+E28</f>
        <v>1535</v>
      </c>
      <c r="F25" s="173">
        <f t="shared" ref="F25:H25" si="5">+F26+F27+F28</f>
        <v>40000</v>
      </c>
      <c r="G25" s="173">
        <f t="shared" si="5"/>
        <v>25000</v>
      </c>
      <c r="H25" s="173">
        <f t="shared" si="5"/>
        <v>15000</v>
      </c>
      <c r="I25" s="168"/>
      <c r="J25" s="169"/>
      <c r="K25" s="170"/>
    </row>
    <row r="26" spans="1:12" s="24" customFormat="1" ht="52.2" customHeight="1" x14ac:dyDescent="0.3">
      <c r="A26" s="6">
        <v>1</v>
      </c>
      <c r="B26" s="7" t="s">
        <v>54</v>
      </c>
      <c r="C26" s="6" t="s">
        <v>33</v>
      </c>
      <c r="D26" s="22">
        <f>+F26</f>
        <v>25000</v>
      </c>
      <c r="E26" s="30"/>
      <c r="F26" s="57">
        <v>25000</v>
      </c>
      <c r="G26" s="57">
        <v>25000</v>
      </c>
      <c r="H26" s="57"/>
      <c r="I26" s="57" t="str">
        <f>+I20</f>
        <v xml:space="preserve">Thông báo số 43/TB-KHĐT ngày 10/12/2020 của Sở KH &amp; ĐT Lâm Đồng </v>
      </c>
      <c r="J26" s="57" t="str">
        <f>+J17</f>
        <v>Khởi công DA trong năm 2021</v>
      </c>
      <c r="K26" s="55" t="s">
        <v>61</v>
      </c>
      <c r="L26" s="159">
        <f>4000+50000+7000+5000+30000</f>
        <v>96000</v>
      </c>
    </row>
    <row r="27" spans="1:12" s="24" customFormat="1" ht="62.35" customHeight="1" x14ac:dyDescent="0.3">
      <c r="A27" s="6">
        <v>2</v>
      </c>
      <c r="B27" s="7" t="s">
        <v>86</v>
      </c>
      <c r="C27" s="19" t="s">
        <v>32</v>
      </c>
      <c r="D27" s="22">
        <f>+F27</f>
        <v>15000</v>
      </c>
      <c r="E27" s="69"/>
      <c r="F27" s="72">
        <f>+G27+H27</f>
        <v>15000</v>
      </c>
      <c r="G27" s="72"/>
      <c r="H27" s="72">
        <v>15000</v>
      </c>
      <c r="I27" s="74"/>
      <c r="J27" s="42" t="s">
        <v>79</v>
      </c>
      <c r="K27" s="73"/>
      <c r="L27" s="159"/>
    </row>
    <row r="28" spans="1:12" s="24" customFormat="1" ht="49.25" customHeight="1" x14ac:dyDescent="0.3">
      <c r="A28" s="6">
        <v>3</v>
      </c>
      <c r="B28" s="160" t="s">
        <v>34</v>
      </c>
      <c r="C28" s="6" t="s">
        <v>32</v>
      </c>
      <c r="D28" s="22">
        <f>+E28</f>
        <v>1535</v>
      </c>
      <c r="E28" s="86">
        <v>1535</v>
      </c>
      <c r="F28" s="72"/>
      <c r="G28" s="72"/>
      <c r="H28" s="72"/>
      <c r="I28" s="84" t="s">
        <v>91</v>
      </c>
      <c r="J28" s="42"/>
      <c r="K28" s="73"/>
      <c r="L28" s="71"/>
    </row>
    <row r="29" spans="1:12" s="184" customFormat="1" ht="17.7" x14ac:dyDescent="0.3">
      <c r="A29" s="154" t="s">
        <v>24</v>
      </c>
      <c r="B29" s="166" t="s">
        <v>17</v>
      </c>
      <c r="C29" s="176"/>
      <c r="D29" s="177">
        <f>+D30</f>
        <v>53249</v>
      </c>
      <c r="E29" s="178">
        <f>+E30</f>
        <v>53249</v>
      </c>
      <c r="F29" s="179"/>
      <c r="G29" s="179"/>
      <c r="H29" s="179"/>
      <c r="I29" s="180"/>
      <c r="J29" s="181"/>
      <c r="K29" s="182"/>
      <c r="L29" s="183"/>
    </row>
    <row r="30" spans="1:12" s="24" customFormat="1" ht="84.3" customHeight="1" x14ac:dyDescent="0.3">
      <c r="A30" s="6">
        <v>1</v>
      </c>
      <c r="B30" s="7" t="s">
        <v>16</v>
      </c>
      <c r="C30" s="6" t="s">
        <v>32</v>
      </c>
      <c r="D30" s="22">
        <f>+E30</f>
        <v>53249</v>
      </c>
      <c r="E30" s="42">
        <v>53249</v>
      </c>
      <c r="F30" s="72"/>
      <c r="G30" s="72"/>
      <c r="H30" s="72"/>
      <c r="I30" s="84" t="s">
        <v>92</v>
      </c>
      <c r="J30" s="42" t="s">
        <v>76</v>
      </c>
      <c r="K30" s="73"/>
      <c r="L30" s="71"/>
    </row>
    <row r="31" spans="1:12" s="184" customFormat="1" ht="17.7" x14ac:dyDescent="0.3">
      <c r="A31" s="154" t="s">
        <v>36</v>
      </c>
      <c r="B31" s="166" t="s">
        <v>88</v>
      </c>
      <c r="C31" s="176"/>
      <c r="D31" s="177">
        <f>+D32</f>
        <v>35500</v>
      </c>
      <c r="E31" s="185"/>
      <c r="F31" s="179">
        <f>+F32</f>
        <v>35500</v>
      </c>
      <c r="G31" s="179">
        <f t="shared" ref="G31:H31" si="6">+G32</f>
        <v>35500</v>
      </c>
      <c r="H31" s="179">
        <f t="shared" si="6"/>
        <v>0</v>
      </c>
      <c r="I31" s="180"/>
      <c r="J31" s="181"/>
      <c r="K31" s="182"/>
      <c r="L31" s="183"/>
    </row>
    <row r="32" spans="1:12" s="24" customFormat="1" ht="45.65" customHeight="1" x14ac:dyDescent="0.3">
      <c r="A32" s="6">
        <v>1</v>
      </c>
      <c r="B32" s="15" t="s">
        <v>20</v>
      </c>
      <c r="C32" s="6" t="s">
        <v>32</v>
      </c>
      <c r="D32" s="22">
        <f>+F32</f>
        <v>35500</v>
      </c>
      <c r="E32" s="23"/>
      <c r="F32" s="72">
        <f>+G32+H32</f>
        <v>35500</v>
      </c>
      <c r="G32" s="72">
        <v>35500</v>
      </c>
      <c r="H32" s="72"/>
      <c r="I32" s="84" t="s">
        <v>87</v>
      </c>
      <c r="J32" s="42" t="s">
        <v>76</v>
      </c>
      <c r="K32" s="73"/>
      <c r="L32" s="71"/>
    </row>
    <row r="33" spans="1:14" s="82" customFormat="1" ht="17.7" x14ac:dyDescent="0.3">
      <c r="A33" s="61" t="s">
        <v>96</v>
      </c>
      <c r="B33" s="91" t="s">
        <v>97</v>
      </c>
      <c r="C33" s="61"/>
      <c r="D33" s="162">
        <f>+D34+D35+D36</f>
        <v>3860</v>
      </c>
      <c r="E33" s="92"/>
      <c r="F33" s="78"/>
      <c r="G33" s="78"/>
      <c r="H33" s="78"/>
      <c r="I33" s="85"/>
      <c r="J33" s="79"/>
      <c r="K33" s="80"/>
      <c r="L33" s="81"/>
    </row>
    <row r="34" spans="1:14" s="82" customFormat="1" ht="17.7" x14ac:dyDescent="0.3">
      <c r="A34" s="6">
        <v>1</v>
      </c>
      <c r="B34" s="7" t="s">
        <v>162</v>
      </c>
      <c r="C34" s="141" t="s">
        <v>33</v>
      </c>
      <c r="D34" s="142">
        <v>500</v>
      </c>
      <c r="E34" s="92"/>
      <c r="G34" s="78"/>
      <c r="H34" s="78"/>
      <c r="I34" s="85"/>
      <c r="J34" s="79"/>
      <c r="K34" s="80"/>
      <c r="L34" s="81"/>
    </row>
    <row r="35" spans="1:14" s="82" customFormat="1" ht="34.049999999999997" x14ac:dyDescent="0.3">
      <c r="A35" s="6">
        <v>2</v>
      </c>
      <c r="B35" s="7" t="s">
        <v>142</v>
      </c>
      <c r="C35" s="141" t="s">
        <v>33</v>
      </c>
      <c r="D35" s="142">
        <v>2130</v>
      </c>
      <c r="E35" s="92"/>
      <c r="G35" s="78"/>
      <c r="H35" s="78"/>
      <c r="I35" s="85"/>
      <c r="J35" s="79"/>
      <c r="K35" s="80"/>
      <c r="L35" s="81"/>
    </row>
    <row r="36" spans="1:14" s="82" customFormat="1" ht="75.3" x14ac:dyDescent="0.3">
      <c r="A36" s="6">
        <v>3</v>
      </c>
      <c r="B36" s="7" t="s">
        <v>58</v>
      </c>
      <c r="C36" s="141" t="s">
        <v>33</v>
      </c>
      <c r="D36" s="142">
        <v>1230</v>
      </c>
      <c r="E36" s="92"/>
      <c r="G36" s="78"/>
      <c r="H36" s="78"/>
      <c r="I36" s="85"/>
      <c r="J36" s="79"/>
      <c r="K36" s="80"/>
      <c r="L36" s="81" t="s">
        <v>159</v>
      </c>
      <c r="M36" s="213" t="s">
        <v>160</v>
      </c>
      <c r="N36" s="82" t="s">
        <v>161</v>
      </c>
    </row>
    <row r="37" spans="1:14" s="82" customFormat="1" ht="17.7" x14ac:dyDescent="0.35">
      <c r="A37" s="61" t="s">
        <v>144</v>
      </c>
      <c r="B37" s="13" t="s">
        <v>145</v>
      </c>
      <c r="C37" s="149"/>
      <c r="D37" s="161">
        <f>+D38+D44</f>
        <v>130481.181</v>
      </c>
      <c r="E37" s="92"/>
      <c r="F37" s="140"/>
      <c r="G37" s="78"/>
      <c r="H37" s="78"/>
      <c r="I37" s="85"/>
      <c r="J37" s="79"/>
      <c r="K37" s="80"/>
      <c r="L37" s="81"/>
    </row>
    <row r="38" spans="1:14" s="156" customFormat="1" ht="18.350000000000001" x14ac:dyDescent="0.4">
      <c r="A38" s="154" t="s">
        <v>21</v>
      </c>
      <c r="B38" s="186" t="s">
        <v>112</v>
      </c>
      <c r="C38" s="187"/>
      <c r="D38" s="167">
        <f>D39+D40+D41+D42+D43</f>
        <v>9895.9160000000011</v>
      </c>
      <c r="E38" s="188"/>
    </row>
    <row r="39" spans="1:14" s="115" customFormat="1" ht="18.350000000000001" x14ac:dyDescent="0.4">
      <c r="A39" s="6">
        <v>1</v>
      </c>
      <c r="B39" s="7" t="s">
        <v>113</v>
      </c>
      <c r="C39" s="141" t="s">
        <v>33</v>
      </c>
      <c r="D39" s="142">
        <v>4428.5600000000004</v>
      </c>
    </row>
    <row r="40" spans="1:14" s="115" customFormat="1" ht="18.350000000000001" x14ac:dyDescent="0.4">
      <c r="A40" s="6">
        <v>2</v>
      </c>
      <c r="B40" s="7" t="s">
        <v>114</v>
      </c>
      <c r="C40" s="141" t="s">
        <v>33</v>
      </c>
      <c r="D40" s="142">
        <v>1214.9690000000001</v>
      </c>
    </row>
    <row r="41" spans="1:14" s="115" customFormat="1" ht="18.350000000000001" x14ac:dyDescent="0.4">
      <c r="A41" s="6">
        <v>3</v>
      </c>
      <c r="B41" s="7" t="s">
        <v>115</v>
      </c>
      <c r="C41" s="141" t="s">
        <v>33</v>
      </c>
      <c r="D41" s="142">
        <v>975.995</v>
      </c>
    </row>
    <row r="42" spans="1:14" s="115" customFormat="1" ht="18.350000000000001" x14ac:dyDescent="0.4">
      <c r="A42" s="6">
        <v>4</v>
      </c>
      <c r="B42" s="7" t="s">
        <v>116</v>
      </c>
      <c r="C42" s="141" t="s">
        <v>33</v>
      </c>
      <c r="D42" s="142">
        <v>2736.3919999999998</v>
      </c>
    </row>
    <row r="43" spans="1:14" s="115" customFormat="1" ht="18.350000000000001" x14ac:dyDescent="0.4">
      <c r="A43" s="6">
        <v>5</v>
      </c>
      <c r="B43" s="7" t="s">
        <v>153</v>
      </c>
      <c r="C43" s="141" t="str">
        <f>+C42</f>
        <v>Ban QLBTĐB</v>
      </c>
      <c r="D43" s="142">
        <v>540</v>
      </c>
    </row>
    <row r="44" spans="1:14" s="156" customFormat="1" ht="18.350000000000001" x14ac:dyDescent="0.4">
      <c r="A44" s="154" t="s">
        <v>22</v>
      </c>
      <c r="B44" s="166" t="s">
        <v>118</v>
      </c>
      <c r="C44" s="163"/>
      <c r="D44" s="144">
        <f>D45+D50+D54+D60+D64</f>
        <v>120585.265</v>
      </c>
    </row>
    <row r="45" spans="1:14" s="112" customFormat="1" ht="18.350000000000001" x14ac:dyDescent="0.4">
      <c r="A45" s="61">
        <v>1</v>
      </c>
      <c r="B45" s="91" t="s">
        <v>149</v>
      </c>
      <c r="C45" s="4"/>
      <c r="D45" s="143">
        <f>D46+D47+D48+D49</f>
        <v>37383.119999999995</v>
      </c>
    </row>
    <row r="46" spans="1:14" s="115" customFormat="1" ht="55" x14ac:dyDescent="0.4">
      <c r="A46" s="6" t="s">
        <v>104</v>
      </c>
      <c r="B46" s="151" t="s">
        <v>122</v>
      </c>
      <c r="C46" s="141" t="s">
        <v>33</v>
      </c>
      <c r="D46" s="142">
        <v>11049.321</v>
      </c>
    </row>
    <row r="47" spans="1:14" s="115" customFormat="1" ht="36.65" x14ac:dyDescent="0.4">
      <c r="A47" s="6" t="s">
        <v>104</v>
      </c>
      <c r="B47" s="151" t="s">
        <v>121</v>
      </c>
      <c r="C47" s="141" t="s">
        <v>33</v>
      </c>
      <c r="D47" s="142">
        <v>159.898</v>
      </c>
      <c r="F47" s="123" t="e">
        <f>D47-#REF!</f>
        <v>#REF!</v>
      </c>
    </row>
    <row r="48" spans="1:14" s="125" customFormat="1" ht="55" x14ac:dyDescent="0.3">
      <c r="A48" s="61" t="s">
        <v>104</v>
      </c>
      <c r="B48" s="151" t="s">
        <v>122</v>
      </c>
      <c r="C48" s="141" t="s">
        <v>33</v>
      </c>
      <c r="D48" s="142">
        <v>12692.583000000001</v>
      </c>
    </row>
    <row r="49" spans="1:4" s="125" customFormat="1" ht="64.5" customHeight="1" x14ac:dyDescent="0.3">
      <c r="A49" s="61" t="s">
        <v>104</v>
      </c>
      <c r="B49" s="151" t="s">
        <v>123</v>
      </c>
      <c r="C49" s="141" t="s">
        <v>33</v>
      </c>
      <c r="D49" s="142">
        <v>13481.317999999999</v>
      </c>
    </row>
    <row r="50" spans="1:4" s="112" customFormat="1" ht="18.350000000000001" x14ac:dyDescent="0.4">
      <c r="A50" s="61">
        <v>2</v>
      </c>
      <c r="B50" s="91" t="s">
        <v>150</v>
      </c>
      <c r="C50" s="4"/>
      <c r="D50" s="143">
        <f>D51+D52+D53</f>
        <v>6168.5</v>
      </c>
    </row>
    <row r="51" spans="1:4" s="115" customFormat="1" ht="36.65" x14ac:dyDescent="0.4">
      <c r="A51" s="6" t="s">
        <v>104</v>
      </c>
      <c r="B51" s="151" t="s">
        <v>125</v>
      </c>
      <c r="C51" s="141" t="s">
        <v>33</v>
      </c>
      <c r="D51" s="145">
        <v>388.185</v>
      </c>
    </row>
    <row r="52" spans="1:4" s="115" customFormat="1" ht="36.65" x14ac:dyDescent="0.4">
      <c r="A52" s="6" t="s">
        <v>104</v>
      </c>
      <c r="B52" s="152" t="s">
        <v>126</v>
      </c>
      <c r="C52" s="141" t="s">
        <v>33</v>
      </c>
      <c r="D52" s="142">
        <v>380.315</v>
      </c>
    </row>
    <row r="53" spans="1:4" s="115" customFormat="1" ht="36.65" x14ac:dyDescent="0.4">
      <c r="A53" s="6" t="s">
        <v>104</v>
      </c>
      <c r="B53" s="152" t="s">
        <v>127</v>
      </c>
      <c r="C53" s="141" t="s">
        <v>33</v>
      </c>
      <c r="D53" s="142">
        <v>5400</v>
      </c>
    </row>
    <row r="54" spans="1:4" s="112" customFormat="1" ht="19" x14ac:dyDescent="0.4">
      <c r="A54" s="61">
        <v>3</v>
      </c>
      <c r="B54" s="153" t="s">
        <v>128</v>
      </c>
      <c r="C54" s="146"/>
      <c r="D54" s="143">
        <f>D55+D56+D57+D58+D59</f>
        <v>39816.002999999997</v>
      </c>
    </row>
    <row r="55" spans="1:4" s="115" customFormat="1" ht="18.350000000000001" x14ac:dyDescent="0.4">
      <c r="A55" s="61" t="s">
        <v>104</v>
      </c>
      <c r="B55" s="151" t="s">
        <v>129</v>
      </c>
      <c r="C55" s="141" t="s">
        <v>33</v>
      </c>
      <c r="D55" s="142">
        <v>492.97500000000002</v>
      </c>
    </row>
    <row r="56" spans="1:4" s="115" customFormat="1" ht="36.65" x14ac:dyDescent="0.4">
      <c r="A56" s="147" t="s">
        <v>104</v>
      </c>
      <c r="B56" s="151" t="s">
        <v>130</v>
      </c>
      <c r="C56" s="141" t="s">
        <v>33</v>
      </c>
      <c r="D56" s="142">
        <v>3605.0259999999998</v>
      </c>
    </row>
    <row r="57" spans="1:4" s="115" customFormat="1" ht="36.65" x14ac:dyDescent="0.4">
      <c r="A57" s="61" t="s">
        <v>104</v>
      </c>
      <c r="B57" s="151" t="s">
        <v>131</v>
      </c>
      <c r="C57" s="141" t="s">
        <v>33</v>
      </c>
      <c r="D57" s="142">
        <v>15073.616</v>
      </c>
    </row>
    <row r="58" spans="1:4" s="115" customFormat="1" ht="55" x14ac:dyDescent="0.4">
      <c r="A58" s="61" t="s">
        <v>104</v>
      </c>
      <c r="B58" s="151" t="s">
        <v>132</v>
      </c>
      <c r="C58" s="141" t="s">
        <v>33</v>
      </c>
      <c r="D58" s="142">
        <v>11816.1</v>
      </c>
    </row>
    <row r="59" spans="1:4" s="115" customFormat="1" ht="36.65" x14ac:dyDescent="0.4">
      <c r="A59" s="61" t="s">
        <v>104</v>
      </c>
      <c r="B59" s="151" t="s">
        <v>133</v>
      </c>
      <c r="C59" s="141" t="s">
        <v>33</v>
      </c>
      <c r="D59" s="142">
        <v>8828.2860000000001</v>
      </c>
    </row>
    <row r="60" spans="1:4" s="112" customFormat="1" ht="19" x14ac:dyDescent="0.4">
      <c r="A60" s="61">
        <v>4</v>
      </c>
      <c r="B60" s="165" t="s">
        <v>134</v>
      </c>
      <c r="C60" s="146"/>
      <c r="D60" s="143">
        <f>D61+D62+D63</f>
        <v>6335.33</v>
      </c>
    </row>
    <row r="61" spans="1:4" s="115" customFormat="1" ht="18.350000000000001" x14ac:dyDescent="0.4">
      <c r="A61" s="61" t="s">
        <v>104</v>
      </c>
      <c r="B61" s="151" t="s">
        <v>135</v>
      </c>
      <c r="C61" s="141" t="s">
        <v>33</v>
      </c>
      <c r="D61" s="142">
        <v>644.25800000000004</v>
      </c>
    </row>
    <row r="62" spans="1:4" s="115" customFormat="1" ht="36.65" x14ac:dyDescent="0.4">
      <c r="A62" s="61" t="s">
        <v>104</v>
      </c>
      <c r="B62" s="151" t="s">
        <v>136</v>
      </c>
      <c r="C62" s="141" t="s">
        <v>33</v>
      </c>
      <c r="D62" s="142">
        <v>966.072</v>
      </c>
    </row>
    <row r="63" spans="1:4" s="115" customFormat="1" ht="36.65" x14ac:dyDescent="0.4">
      <c r="A63" s="61" t="s">
        <v>104</v>
      </c>
      <c r="B63" s="151" t="s">
        <v>137</v>
      </c>
      <c r="C63" s="141" t="s">
        <v>33</v>
      </c>
      <c r="D63" s="142">
        <v>4725</v>
      </c>
    </row>
    <row r="64" spans="1:4" s="156" customFormat="1" ht="18.350000000000001" x14ac:dyDescent="0.4">
      <c r="A64" s="154">
        <v>5</v>
      </c>
      <c r="B64" s="148" t="s">
        <v>152</v>
      </c>
      <c r="C64" s="155"/>
      <c r="D64" s="144">
        <f>+D65</f>
        <v>30882.312000000002</v>
      </c>
    </row>
    <row r="65" spans="1:11" s="115" customFormat="1" ht="36.65" x14ac:dyDescent="0.4">
      <c r="A65" s="6" t="s">
        <v>104</v>
      </c>
      <c r="B65" s="151" t="s">
        <v>139</v>
      </c>
      <c r="C65" s="141" t="s">
        <v>33</v>
      </c>
      <c r="D65" s="142">
        <v>30882.312000000002</v>
      </c>
    </row>
    <row r="66" spans="1:11" s="112" customFormat="1" ht="18.350000000000001" x14ac:dyDescent="0.4">
      <c r="A66" s="61" t="s">
        <v>146</v>
      </c>
      <c r="B66" s="13" t="s">
        <v>147</v>
      </c>
      <c r="C66" s="149"/>
      <c r="D66" s="143">
        <f>+SUM(D67:D73)</f>
        <v>1662.4209630000003</v>
      </c>
    </row>
    <row r="67" spans="1:11" s="104" customFormat="1" ht="49.25" customHeight="1" x14ac:dyDescent="0.25">
      <c r="A67" s="6">
        <v>1</v>
      </c>
      <c r="B67" s="150" t="s">
        <v>105</v>
      </c>
      <c r="C67" s="141" t="s">
        <v>33</v>
      </c>
      <c r="D67" s="142">
        <v>1330.7142240000001</v>
      </c>
    </row>
    <row r="68" spans="1:11" s="106" customFormat="1" ht="49.25" customHeight="1" x14ac:dyDescent="0.25">
      <c r="A68" s="6">
        <v>2</v>
      </c>
      <c r="B68" s="7" t="s">
        <v>151</v>
      </c>
      <c r="C68" s="141" t="s">
        <v>33</v>
      </c>
      <c r="D68" s="142">
        <v>93.840884000000003</v>
      </c>
    </row>
    <row r="69" spans="1:11" s="104" customFormat="1" ht="49.25" customHeight="1" x14ac:dyDescent="0.25">
      <c r="A69" s="6">
        <v>3</v>
      </c>
      <c r="B69" s="7" t="s">
        <v>107</v>
      </c>
      <c r="C69" s="141" t="s">
        <v>33</v>
      </c>
      <c r="D69" s="157">
        <v>29.406033999999998</v>
      </c>
    </row>
    <row r="70" spans="1:11" s="104" customFormat="1" ht="49.25" customHeight="1" x14ac:dyDescent="0.25">
      <c r="A70" s="6">
        <v>4</v>
      </c>
      <c r="B70" s="7" t="s">
        <v>108</v>
      </c>
      <c r="C70" s="141" t="s">
        <v>33</v>
      </c>
      <c r="D70" s="157">
        <v>128.16706099999999</v>
      </c>
    </row>
    <row r="71" spans="1:11" s="104" customFormat="1" ht="49.25" customHeight="1" x14ac:dyDescent="0.25">
      <c r="A71" s="6">
        <v>5</v>
      </c>
      <c r="B71" s="150" t="s">
        <v>109</v>
      </c>
      <c r="C71" s="141" t="s">
        <v>33</v>
      </c>
      <c r="D71" s="164">
        <v>0.22853000000000001</v>
      </c>
    </row>
    <row r="72" spans="1:11" s="106" customFormat="1" ht="49.25" customHeight="1" x14ac:dyDescent="0.25">
      <c r="A72" s="6">
        <v>6</v>
      </c>
      <c r="B72" s="150" t="s">
        <v>110</v>
      </c>
      <c r="C72" s="141" t="s">
        <v>33</v>
      </c>
      <c r="D72" s="157">
        <v>16.670135999999999</v>
      </c>
    </row>
    <row r="73" spans="1:11" s="104" customFormat="1" ht="49.25" customHeight="1" x14ac:dyDescent="0.25">
      <c r="A73" s="6">
        <v>7</v>
      </c>
      <c r="B73" s="150" t="s">
        <v>111</v>
      </c>
      <c r="C73" s="141" t="s">
        <v>33</v>
      </c>
      <c r="D73" s="157">
        <v>63.394094000000003</v>
      </c>
    </row>
    <row r="74" spans="1:11" s="8" customFormat="1" ht="17.05" x14ac:dyDescent="0.3">
      <c r="A74" s="61"/>
      <c r="B74" s="13" t="s">
        <v>25</v>
      </c>
      <c r="C74" s="61"/>
      <c r="D74" s="28">
        <f>+D66+D37+D33+D9</f>
        <v>504506.60196300002</v>
      </c>
      <c r="E74" s="29">
        <f>+E25+E13+E10+E31+E29</f>
        <v>83503</v>
      </c>
      <c r="F74" s="29">
        <f t="shared" ref="F74:H74" si="7">+F25+F13+F10+F31+F29</f>
        <v>286000</v>
      </c>
      <c r="G74" s="29">
        <f t="shared" si="7"/>
        <v>205000</v>
      </c>
      <c r="H74" s="29">
        <f t="shared" si="7"/>
        <v>81000</v>
      </c>
      <c r="I74" s="29"/>
      <c r="J74" s="34"/>
      <c r="K74" s="66"/>
    </row>
    <row r="75" spans="1:11" s="8" customFormat="1" ht="17.05" x14ac:dyDescent="0.3">
      <c r="A75" s="45"/>
      <c r="B75" s="46"/>
      <c r="C75" s="45"/>
      <c r="D75" s="45"/>
      <c r="E75" s="45"/>
      <c r="F75" s="47"/>
      <c r="G75" s="47"/>
      <c r="H75" s="47"/>
      <c r="I75" s="47"/>
      <c r="J75" s="48"/>
    </row>
  </sheetData>
  <mergeCells count="12">
    <mergeCell ref="A1:J1"/>
    <mergeCell ref="A2:K2"/>
    <mergeCell ref="A3:K3"/>
    <mergeCell ref="A4:K4"/>
    <mergeCell ref="E5:E7"/>
    <mergeCell ref="F5:H6"/>
    <mergeCell ref="I5:I7"/>
    <mergeCell ref="J5:J7"/>
    <mergeCell ref="D5:D7"/>
    <mergeCell ref="A5:A7"/>
    <mergeCell ref="B5:B7"/>
    <mergeCell ref="C5:C7"/>
  </mergeCells>
  <conditionalFormatting sqref="B11">
    <cfRule type="duplicateValues" dxfId="4" priority="2" stopIfTrue="1"/>
  </conditionalFormatting>
  <conditionalFormatting sqref="B12">
    <cfRule type="duplicateValues" dxfId="3" priority="1" stopIfTrue="1"/>
  </conditionalFormatting>
  <printOptions horizontalCentered="1"/>
  <pageMargins left="0.45" right="0.2" top="0.5" bottom="0.2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D24"/>
  <sheetViews>
    <sheetView workbookViewId="0">
      <selection activeCell="C10" sqref="C10"/>
    </sheetView>
  </sheetViews>
  <sheetFormatPr defaultColWidth="10.88671875" defaultRowHeight="18.350000000000001" x14ac:dyDescent="0.4"/>
  <cols>
    <col min="1" max="1" width="8.33203125" style="139" customWidth="1"/>
    <col min="2" max="2" width="73.88671875" style="93" customWidth="1"/>
    <col min="3" max="4" width="29.109375" style="93" customWidth="1"/>
    <col min="5" max="5" width="19.44140625" style="93" bestFit="1" customWidth="1"/>
    <col min="6" max="256" width="10.88671875" style="93"/>
    <col min="257" max="257" width="8.33203125" style="93" customWidth="1"/>
    <col min="258" max="258" width="73.88671875" style="93" customWidth="1"/>
    <col min="259" max="260" width="29.109375" style="93" customWidth="1"/>
    <col min="261" max="261" width="19.44140625" style="93" bestFit="1" customWidth="1"/>
    <col min="262" max="512" width="10.88671875" style="93"/>
    <col min="513" max="513" width="8.33203125" style="93" customWidth="1"/>
    <col min="514" max="514" width="73.88671875" style="93" customWidth="1"/>
    <col min="515" max="516" width="29.109375" style="93" customWidth="1"/>
    <col min="517" max="517" width="19.44140625" style="93" bestFit="1" customWidth="1"/>
    <col min="518" max="768" width="10.88671875" style="93"/>
    <col min="769" max="769" width="8.33203125" style="93" customWidth="1"/>
    <col min="770" max="770" width="73.88671875" style="93" customWidth="1"/>
    <col min="771" max="772" width="29.109375" style="93" customWidth="1"/>
    <col min="773" max="773" width="19.44140625" style="93" bestFit="1" customWidth="1"/>
    <col min="774" max="1024" width="10.88671875" style="93"/>
    <col min="1025" max="1025" width="8.33203125" style="93" customWidth="1"/>
    <col min="1026" max="1026" width="73.88671875" style="93" customWidth="1"/>
    <col min="1027" max="1028" width="29.109375" style="93" customWidth="1"/>
    <col min="1029" max="1029" width="19.44140625" style="93" bestFit="1" customWidth="1"/>
    <col min="1030" max="1280" width="10.88671875" style="93"/>
    <col min="1281" max="1281" width="8.33203125" style="93" customWidth="1"/>
    <col min="1282" max="1282" width="73.88671875" style="93" customWidth="1"/>
    <col min="1283" max="1284" width="29.109375" style="93" customWidth="1"/>
    <col min="1285" max="1285" width="19.44140625" style="93" bestFit="1" customWidth="1"/>
    <col min="1286" max="1536" width="10.88671875" style="93"/>
    <col min="1537" max="1537" width="8.33203125" style="93" customWidth="1"/>
    <col min="1538" max="1538" width="73.88671875" style="93" customWidth="1"/>
    <col min="1539" max="1540" width="29.109375" style="93" customWidth="1"/>
    <col min="1541" max="1541" width="19.44140625" style="93" bestFit="1" customWidth="1"/>
    <col min="1542" max="1792" width="10.88671875" style="93"/>
    <col min="1793" max="1793" width="8.33203125" style="93" customWidth="1"/>
    <col min="1794" max="1794" width="73.88671875" style="93" customWidth="1"/>
    <col min="1795" max="1796" width="29.109375" style="93" customWidth="1"/>
    <col min="1797" max="1797" width="19.44140625" style="93" bestFit="1" customWidth="1"/>
    <col min="1798" max="2048" width="10.88671875" style="93"/>
    <col min="2049" max="2049" width="8.33203125" style="93" customWidth="1"/>
    <col min="2050" max="2050" width="73.88671875" style="93" customWidth="1"/>
    <col min="2051" max="2052" width="29.109375" style="93" customWidth="1"/>
    <col min="2053" max="2053" width="19.44140625" style="93" bestFit="1" customWidth="1"/>
    <col min="2054" max="2304" width="10.88671875" style="93"/>
    <col min="2305" max="2305" width="8.33203125" style="93" customWidth="1"/>
    <col min="2306" max="2306" width="73.88671875" style="93" customWidth="1"/>
    <col min="2307" max="2308" width="29.109375" style="93" customWidth="1"/>
    <col min="2309" max="2309" width="19.44140625" style="93" bestFit="1" customWidth="1"/>
    <col min="2310" max="2560" width="10.88671875" style="93"/>
    <col min="2561" max="2561" width="8.33203125" style="93" customWidth="1"/>
    <col min="2562" max="2562" width="73.88671875" style="93" customWidth="1"/>
    <col min="2563" max="2564" width="29.109375" style="93" customWidth="1"/>
    <col min="2565" max="2565" width="19.44140625" style="93" bestFit="1" customWidth="1"/>
    <col min="2566" max="2816" width="10.88671875" style="93"/>
    <col min="2817" max="2817" width="8.33203125" style="93" customWidth="1"/>
    <col min="2818" max="2818" width="73.88671875" style="93" customWidth="1"/>
    <col min="2819" max="2820" width="29.109375" style="93" customWidth="1"/>
    <col min="2821" max="2821" width="19.44140625" style="93" bestFit="1" customWidth="1"/>
    <col min="2822" max="3072" width="10.88671875" style="93"/>
    <col min="3073" max="3073" width="8.33203125" style="93" customWidth="1"/>
    <col min="3074" max="3074" width="73.88671875" style="93" customWidth="1"/>
    <col min="3075" max="3076" width="29.109375" style="93" customWidth="1"/>
    <col min="3077" max="3077" width="19.44140625" style="93" bestFit="1" customWidth="1"/>
    <col min="3078" max="3328" width="10.88671875" style="93"/>
    <col min="3329" max="3329" width="8.33203125" style="93" customWidth="1"/>
    <col min="3330" max="3330" width="73.88671875" style="93" customWidth="1"/>
    <col min="3331" max="3332" width="29.109375" style="93" customWidth="1"/>
    <col min="3333" max="3333" width="19.44140625" style="93" bestFit="1" customWidth="1"/>
    <col min="3334" max="3584" width="10.88671875" style="93"/>
    <col min="3585" max="3585" width="8.33203125" style="93" customWidth="1"/>
    <col min="3586" max="3586" width="73.88671875" style="93" customWidth="1"/>
    <col min="3587" max="3588" width="29.109375" style="93" customWidth="1"/>
    <col min="3589" max="3589" width="19.44140625" style="93" bestFit="1" customWidth="1"/>
    <col min="3590" max="3840" width="10.88671875" style="93"/>
    <col min="3841" max="3841" width="8.33203125" style="93" customWidth="1"/>
    <col min="3842" max="3842" width="73.88671875" style="93" customWidth="1"/>
    <col min="3843" max="3844" width="29.109375" style="93" customWidth="1"/>
    <col min="3845" max="3845" width="19.44140625" style="93" bestFit="1" customWidth="1"/>
    <col min="3846" max="4096" width="10.88671875" style="93"/>
    <col min="4097" max="4097" width="8.33203125" style="93" customWidth="1"/>
    <col min="4098" max="4098" width="73.88671875" style="93" customWidth="1"/>
    <col min="4099" max="4100" width="29.109375" style="93" customWidth="1"/>
    <col min="4101" max="4101" width="19.44140625" style="93" bestFit="1" customWidth="1"/>
    <col min="4102" max="4352" width="10.88671875" style="93"/>
    <col min="4353" max="4353" width="8.33203125" style="93" customWidth="1"/>
    <col min="4354" max="4354" width="73.88671875" style="93" customWidth="1"/>
    <col min="4355" max="4356" width="29.109375" style="93" customWidth="1"/>
    <col min="4357" max="4357" width="19.44140625" style="93" bestFit="1" customWidth="1"/>
    <col min="4358" max="4608" width="10.88671875" style="93"/>
    <col min="4609" max="4609" width="8.33203125" style="93" customWidth="1"/>
    <col min="4610" max="4610" width="73.88671875" style="93" customWidth="1"/>
    <col min="4611" max="4612" width="29.109375" style="93" customWidth="1"/>
    <col min="4613" max="4613" width="19.44140625" style="93" bestFit="1" customWidth="1"/>
    <col min="4614" max="4864" width="10.88671875" style="93"/>
    <col min="4865" max="4865" width="8.33203125" style="93" customWidth="1"/>
    <col min="4866" max="4866" width="73.88671875" style="93" customWidth="1"/>
    <col min="4867" max="4868" width="29.109375" style="93" customWidth="1"/>
    <col min="4869" max="4869" width="19.44140625" style="93" bestFit="1" customWidth="1"/>
    <col min="4870" max="5120" width="10.88671875" style="93"/>
    <col min="5121" max="5121" width="8.33203125" style="93" customWidth="1"/>
    <col min="5122" max="5122" width="73.88671875" style="93" customWidth="1"/>
    <col min="5123" max="5124" width="29.109375" style="93" customWidth="1"/>
    <col min="5125" max="5125" width="19.44140625" style="93" bestFit="1" customWidth="1"/>
    <col min="5126" max="5376" width="10.88671875" style="93"/>
    <col min="5377" max="5377" width="8.33203125" style="93" customWidth="1"/>
    <col min="5378" max="5378" width="73.88671875" style="93" customWidth="1"/>
    <col min="5379" max="5380" width="29.109375" style="93" customWidth="1"/>
    <col min="5381" max="5381" width="19.44140625" style="93" bestFit="1" customWidth="1"/>
    <col min="5382" max="5632" width="10.88671875" style="93"/>
    <col min="5633" max="5633" width="8.33203125" style="93" customWidth="1"/>
    <col min="5634" max="5634" width="73.88671875" style="93" customWidth="1"/>
    <col min="5635" max="5636" width="29.109375" style="93" customWidth="1"/>
    <col min="5637" max="5637" width="19.44140625" style="93" bestFit="1" customWidth="1"/>
    <col min="5638" max="5888" width="10.88671875" style="93"/>
    <col min="5889" max="5889" width="8.33203125" style="93" customWidth="1"/>
    <col min="5890" max="5890" width="73.88671875" style="93" customWidth="1"/>
    <col min="5891" max="5892" width="29.109375" style="93" customWidth="1"/>
    <col min="5893" max="5893" width="19.44140625" style="93" bestFit="1" customWidth="1"/>
    <col min="5894" max="6144" width="10.88671875" style="93"/>
    <col min="6145" max="6145" width="8.33203125" style="93" customWidth="1"/>
    <col min="6146" max="6146" width="73.88671875" style="93" customWidth="1"/>
    <col min="6147" max="6148" width="29.109375" style="93" customWidth="1"/>
    <col min="6149" max="6149" width="19.44140625" style="93" bestFit="1" customWidth="1"/>
    <col min="6150" max="6400" width="10.88671875" style="93"/>
    <col min="6401" max="6401" width="8.33203125" style="93" customWidth="1"/>
    <col min="6402" max="6402" width="73.88671875" style="93" customWidth="1"/>
    <col min="6403" max="6404" width="29.109375" style="93" customWidth="1"/>
    <col min="6405" max="6405" width="19.44140625" style="93" bestFit="1" customWidth="1"/>
    <col min="6406" max="6656" width="10.88671875" style="93"/>
    <col min="6657" max="6657" width="8.33203125" style="93" customWidth="1"/>
    <col min="6658" max="6658" width="73.88671875" style="93" customWidth="1"/>
    <col min="6659" max="6660" width="29.109375" style="93" customWidth="1"/>
    <col min="6661" max="6661" width="19.44140625" style="93" bestFit="1" customWidth="1"/>
    <col min="6662" max="6912" width="10.88671875" style="93"/>
    <col min="6913" max="6913" width="8.33203125" style="93" customWidth="1"/>
    <col min="6914" max="6914" width="73.88671875" style="93" customWidth="1"/>
    <col min="6915" max="6916" width="29.109375" style="93" customWidth="1"/>
    <col min="6917" max="6917" width="19.44140625" style="93" bestFit="1" customWidth="1"/>
    <col min="6918" max="7168" width="10.88671875" style="93"/>
    <col min="7169" max="7169" width="8.33203125" style="93" customWidth="1"/>
    <col min="7170" max="7170" width="73.88671875" style="93" customWidth="1"/>
    <col min="7171" max="7172" width="29.109375" style="93" customWidth="1"/>
    <col min="7173" max="7173" width="19.44140625" style="93" bestFit="1" customWidth="1"/>
    <col min="7174" max="7424" width="10.88671875" style="93"/>
    <col min="7425" max="7425" width="8.33203125" style="93" customWidth="1"/>
    <col min="7426" max="7426" width="73.88671875" style="93" customWidth="1"/>
    <col min="7427" max="7428" width="29.109375" style="93" customWidth="1"/>
    <col min="7429" max="7429" width="19.44140625" style="93" bestFit="1" customWidth="1"/>
    <col min="7430" max="7680" width="10.88671875" style="93"/>
    <col min="7681" max="7681" width="8.33203125" style="93" customWidth="1"/>
    <col min="7682" max="7682" width="73.88671875" style="93" customWidth="1"/>
    <col min="7683" max="7684" width="29.109375" style="93" customWidth="1"/>
    <col min="7685" max="7685" width="19.44140625" style="93" bestFit="1" customWidth="1"/>
    <col min="7686" max="7936" width="10.88671875" style="93"/>
    <col min="7937" max="7937" width="8.33203125" style="93" customWidth="1"/>
    <col min="7938" max="7938" width="73.88671875" style="93" customWidth="1"/>
    <col min="7939" max="7940" width="29.109375" style="93" customWidth="1"/>
    <col min="7941" max="7941" width="19.44140625" style="93" bestFit="1" customWidth="1"/>
    <col min="7942" max="8192" width="10.88671875" style="93"/>
    <col min="8193" max="8193" width="8.33203125" style="93" customWidth="1"/>
    <col min="8194" max="8194" width="73.88671875" style="93" customWidth="1"/>
    <col min="8195" max="8196" width="29.109375" style="93" customWidth="1"/>
    <col min="8197" max="8197" width="19.44140625" style="93" bestFit="1" customWidth="1"/>
    <col min="8198" max="8448" width="10.88671875" style="93"/>
    <col min="8449" max="8449" width="8.33203125" style="93" customWidth="1"/>
    <col min="8450" max="8450" width="73.88671875" style="93" customWidth="1"/>
    <col min="8451" max="8452" width="29.109375" style="93" customWidth="1"/>
    <col min="8453" max="8453" width="19.44140625" style="93" bestFit="1" customWidth="1"/>
    <col min="8454" max="8704" width="10.88671875" style="93"/>
    <col min="8705" max="8705" width="8.33203125" style="93" customWidth="1"/>
    <col min="8706" max="8706" width="73.88671875" style="93" customWidth="1"/>
    <col min="8707" max="8708" width="29.109375" style="93" customWidth="1"/>
    <col min="8709" max="8709" width="19.44140625" style="93" bestFit="1" customWidth="1"/>
    <col min="8710" max="8960" width="10.88671875" style="93"/>
    <col min="8961" max="8961" width="8.33203125" style="93" customWidth="1"/>
    <col min="8962" max="8962" width="73.88671875" style="93" customWidth="1"/>
    <col min="8963" max="8964" width="29.109375" style="93" customWidth="1"/>
    <col min="8965" max="8965" width="19.44140625" style="93" bestFit="1" customWidth="1"/>
    <col min="8966" max="9216" width="10.88671875" style="93"/>
    <col min="9217" max="9217" width="8.33203125" style="93" customWidth="1"/>
    <col min="9218" max="9218" width="73.88671875" style="93" customWidth="1"/>
    <col min="9219" max="9220" width="29.109375" style="93" customWidth="1"/>
    <col min="9221" max="9221" width="19.44140625" style="93" bestFit="1" customWidth="1"/>
    <col min="9222" max="9472" width="10.88671875" style="93"/>
    <col min="9473" max="9473" width="8.33203125" style="93" customWidth="1"/>
    <col min="9474" max="9474" width="73.88671875" style="93" customWidth="1"/>
    <col min="9475" max="9476" width="29.109375" style="93" customWidth="1"/>
    <col min="9477" max="9477" width="19.44140625" style="93" bestFit="1" customWidth="1"/>
    <col min="9478" max="9728" width="10.88671875" style="93"/>
    <col min="9729" max="9729" width="8.33203125" style="93" customWidth="1"/>
    <col min="9730" max="9730" width="73.88671875" style="93" customWidth="1"/>
    <col min="9731" max="9732" width="29.109375" style="93" customWidth="1"/>
    <col min="9733" max="9733" width="19.44140625" style="93" bestFit="1" customWidth="1"/>
    <col min="9734" max="9984" width="10.88671875" style="93"/>
    <col min="9985" max="9985" width="8.33203125" style="93" customWidth="1"/>
    <col min="9986" max="9986" width="73.88671875" style="93" customWidth="1"/>
    <col min="9987" max="9988" width="29.109375" style="93" customWidth="1"/>
    <col min="9989" max="9989" width="19.44140625" style="93" bestFit="1" customWidth="1"/>
    <col min="9990" max="10240" width="10.88671875" style="93"/>
    <col min="10241" max="10241" width="8.33203125" style="93" customWidth="1"/>
    <col min="10242" max="10242" width="73.88671875" style="93" customWidth="1"/>
    <col min="10243" max="10244" width="29.109375" style="93" customWidth="1"/>
    <col min="10245" max="10245" width="19.44140625" style="93" bestFit="1" customWidth="1"/>
    <col min="10246" max="10496" width="10.88671875" style="93"/>
    <col min="10497" max="10497" width="8.33203125" style="93" customWidth="1"/>
    <col min="10498" max="10498" width="73.88671875" style="93" customWidth="1"/>
    <col min="10499" max="10500" width="29.109375" style="93" customWidth="1"/>
    <col min="10501" max="10501" width="19.44140625" style="93" bestFit="1" customWidth="1"/>
    <col min="10502" max="10752" width="10.88671875" style="93"/>
    <col min="10753" max="10753" width="8.33203125" style="93" customWidth="1"/>
    <col min="10754" max="10754" width="73.88671875" style="93" customWidth="1"/>
    <col min="10755" max="10756" width="29.109375" style="93" customWidth="1"/>
    <col min="10757" max="10757" width="19.44140625" style="93" bestFit="1" customWidth="1"/>
    <col min="10758" max="11008" width="10.88671875" style="93"/>
    <col min="11009" max="11009" width="8.33203125" style="93" customWidth="1"/>
    <col min="11010" max="11010" width="73.88671875" style="93" customWidth="1"/>
    <col min="11011" max="11012" width="29.109375" style="93" customWidth="1"/>
    <col min="11013" max="11013" width="19.44140625" style="93" bestFit="1" customWidth="1"/>
    <col min="11014" max="11264" width="10.88671875" style="93"/>
    <col min="11265" max="11265" width="8.33203125" style="93" customWidth="1"/>
    <col min="11266" max="11266" width="73.88671875" style="93" customWidth="1"/>
    <col min="11267" max="11268" width="29.109375" style="93" customWidth="1"/>
    <col min="11269" max="11269" width="19.44140625" style="93" bestFit="1" customWidth="1"/>
    <col min="11270" max="11520" width="10.88671875" style="93"/>
    <col min="11521" max="11521" width="8.33203125" style="93" customWidth="1"/>
    <col min="11522" max="11522" width="73.88671875" style="93" customWidth="1"/>
    <col min="11523" max="11524" width="29.109375" style="93" customWidth="1"/>
    <col min="11525" max="11525" width="19.44140625" style="93" bestFit="1" customWidth="1"/>
    <col min="11526" max="11776" width="10.88671875" style="93"/>
    <col min="11777" max="11777" width="8.33203125" style="93" customWidth="1"/>
    <col min="11778" max="11778" width="73.88671875" style="93" customWidth="1"/>
    <col min="11779" max="11780" width="29.109375" style="93" customWidth="1"/>
    <col min="11781" max="11781" width="19.44140625" style="93" bestFit="1" customWidth="1"/>
    <col min="11782" max="12032" width="10.88671875" style="93"/>
    <col min="12033" max="12033" width="8.33203125" style="93" customWidth="1"/>
    <col min="12034" max="12034" width="73.88671875" style="93" customWidth="1"/>
    <col min="12035" max="12036" width="29.109375" style="93" customWidth="1"/>
    <col min="12037" max="12037" width="19.44140625" style="93" bestFit="1" customWidth="1"/>
    <col min="12038" max="12288" width="10.88671875" style="93"/>
    <col min="12289" max="12289" width="8.33203125" style="93" customWidth="1"/>
    <col min="12290" max="12290" width="73.88671875" style="93" customWidth="1"/>
    <col min="12291" max="12292" width="29.109375" style="93" customWidth="1"/>
    <col min="12293" max="12293" width="19.44140625" style="93" bestFit="1" customWidth="1"/>
    <col min="12294" max="12544" width="10.88671875" style="93"/>
    <col min="12545" max="12545" width="8.33203125" style="93" customWidth="1"/>
    <col min="12546" max="12546" width="73.88671875" style="93" customWidth="1"/>
    <col min="12547" max="12548" width="29.109375" style="93" customWidth="1"/>
    <col min="12549" max="12549" width="19.44140625" style="93" bestFit="1" customWidth="1"/>
    <col min="12550" max="12800" width="10.88671875" style="93"/>
    <col min="12801" max="12801" width="8.33203125" style="93" customWidth="1"/>
    <col min="12802" max="12802" width="73.88671875" style="93" customWidth="1"/>
    <col min="12803" max="12804" width="29.109375" style="93" customWidth="1"/>
    <col min="12805" max="12805" width="19.44140625" style="93" bestFit="1" customWidth="1"/>
    <col min="12806" max="13056" width="10.88671875" style="93"/>
    <col min="13057" max="13057" width="8.33203125" style="93" customWidth="1"/>
    <col min="13058" max="13058" width="73.88671875" style="93" customWidth="1"/>
    <col min="13059" max="13060" width="29.109375" style="93" customWidth="1"/>
    <col min="13061" max="13061" width="19.44140625" style="93" bestFit="1" customWidth="1"/>
    <col min="13062" max="13312" width="10.88671875" style="93"/>
    <col min="13313" max="13313" width="8.33203125" style="93" customWidth="1"/>
    <col min="13314" max="13314" width="73.88671875" style="93" customWidth="1"/>
    <col min="13315" max="13316" width="29.109375" style="93" customWidth="1"/>
    <col min="13317" max="13317" width="19.44140625" style="93" bestFit="1" customWidth="1"/>
    <col min="13318" max="13568" width="10.88671875" style="93"/>
    <col min="13569" max="13569" width="8.33203125" style="93" customWidth="1"/>
    <col min="13570" max="13570" width="73.88671875" style="93" customWidth="1"/>
    <col min="13571" max="13572" width="29.109375" style="93" customWidth="1"/>
    <col min="13573" max="13573" width="19.44140625" style="93" bestFit="1" customWidth="1"/>
    <col min="13574" max="13824" width="10.88671875" style="93"/>
    <col min="13825" max="13825" width="8.33203125" style="93" customWidth="1"/>
    <col min="13826" max="13826" width="73.88671875" style="93" customWidth="1"/>
    <col min="13827" max="13828" width="29.109375" style="93" customWidth="1"/>
    <col min="13829" max="13829" width="19.44140625" style="93" bestFit="1" customWidth="1"/>
    <col min="13830" max="14080" width="10.88671875" style="93"/>
    <col min="14081" max="14081" width="8.33203125" style="93" customWidth="1"/>
    <col min="14082" max="14082" width="73.88671875" style="93" customWidth="1"/>
    <col min="14083" max="14084" width="29.109375" style="93" customWidth="1"/>
    <col min="14085" max="14085" width="19.44140625" style="93" bestFit="1" customWidth="1"/>
    <col min="14086" max="14336" width="10.88671875" style="93"/>
    <col min="14337" max="14337" width="8.33203125" style="93" customWidth="1"/>
    <col min="14338" max="14338" width="73.88671875" style="93" customWidth="1"/>
    <col min="14339" max="14340" width="29.109375" style="93" customWidth="1"/>
    <col min="14341" max="14341" width="19.44140625" style="93" bestFit="1" customWidth="1"/>
    <col min="14342" max="14592" width="10.88671875" style="93"/>
    <col min="14593" max="14593" width="8.33203125" style="93" customWidth="1"/>
    <col min="14594" max="14594" width="73.88671875" style="93" customWidth="1"/>
    <col min="14595" max="14596" width="29.109375" style="93" customWidth="1"/>
    <col min="14597" max="14597" width="19.44140625" style="93" bestFit="1" customWidth="1"/>
    <col min="14598" max="14848" width="10.88671875" style="93"/>
    <col min="14849" max="14849" width="8.33203125" style="93" customWidth="1"/>
    <col min="14850" max="14850" width="73.88671875" style="93" customWidth="1"/>
    <col min="14851" max="14852" width="29.109375" style="93" customWidth="1"/>
    <col min="14853" max="14853" width="19.44140625" style="93" bestFit="1" customWidth="1"/>
    <col min="14854" max="15104" width="10.88671875" style="93"/>
    <col min="15105" max="15105" width="8.33203125" style="93" customWidth="1"/>
    <col min="15106" max="15106" width="73.88671875" style="93" customWidth="1"/>
    <col min="15107" max="15108" width="29.109375" style="93" customWidth="1"/>
    <col min="15109" max="15109" width="19.44140625" style="93" bestFit="1" customWidth="1"/>
    <col min="15110" max="15360" width="10.88671875" style="93"/>
    <col min="15361" max="15361" width="8.33203125" style="93" customWidth="1"/>
    <col min="15362" max="15362" width="73.88671875" style="93" customWidth="1"/>
    <col min="15363" max="15364" width="29.109375" style="93" customWidth="1"/>
    <col min="15365" max="15365" width="19.44140625" style="93" bestFit="1" customWidth="1"/>
    <col min="15366" max="15616" width="10.88671875" style="93"/>
    <col min="15617" max="15617" width="8.33203125" style="93" customWidth="1"/>
    <col min="15618" max="15618" width="73.88671875" style="93" customWidth="1"/>
    <col min="15619" max="15620" width="29.109375" style="93" customWidth="1"/>
    <col min="15621" max="15621" width="19.44140625" style="93" bestFit="1" customWidth="1"/>
    <col min="15622" max="15872" width="10.88671875" style="93"/>
    <col min="15873" max="15873" width="8.33203125" style="93" customWidth="1"/>
    <col min="15874" max="15874" width="73.88671875" style="93" customWidth="1"/>
    <col min="15875" max="15876" width="29.109375" style="93" customWidth="1"/>
    <col min="15877" max="15877" width="19.44140625" style="93" bestFit="1" customWidth="1"/>
    <col min="15878" max="16128" width="10.88671875" style="93"/>
    <col min="16129" max="16129" width="8.33203125" style="93" customWidth="1"/>
    <col min="16130" max="16130" width="73.88671875" style="93" customWidth="1"/>
    <col min="16131" max="16132" width="29.109375" style="93" customWidth="1"/>
    <col min="16133" max="16133" width="19.44140625" style="93" bestFit="1" customWidth="1"/>
    <col min="16134" max="16384" width="10.88671875" style="93"/>
  </cols>
  <sheetData>
    <row r="1" spans="1:4" x14ac:dyDescent="0.4">
      <c r="A1" s="460" t="s">
        <v>98</v>
      </c>
      <c r="B1" s="460"/>
      <c r="C1" s="460"/>
      <c r="D1" s="460"/>
    </row>
    <row r="2" spans="1:4" x14ac:dyDescent="0.4">
      <c r="A2" s="461" t="s">
        <v>99</v>
      </c>
      <c r="B2" s="461"/>
      <c r="C2" s="461"/>
      <c r="D2" s="461"/>
    </row>
    <row r="3" spans="1:4" x14ac:dyDescent="0.4">
      <c r="A3" s="94"/>
      <c r="B3" s="94"/>
      <c r="C3" s="94"/>
    </row>
    <row r="4" spans="1:4" s="95" customFormat="1" ht="18" customHeight="1" x14ac:dyDescent="0.4">
      <c r="A4" s="462" t="s">
        <v>0</v>
      </c>
      <c r="B4" s="462" t="s">
        <v>100</v>
      </c>
      <c r="C4" s="463" t="s">
        <v>171</v>
      </c>
      <c r="D4" s="464" t="s">
        <v>102</v>
      </c>
    </row>
    <row r="5" spans="1:4" s="95" customFormat="1" x14ac:dyDescent="0.4">
      <c r="A5" s="462"/>
      <c r="B5" s="462"/>
      <c r="C5" s="462"/>
      <c r="D5" s="465"/>
    </row>
    <row r="6" spans="1:4" s="95" customFormat="1" x14ac:dyDescent="0.4">
      <c r="A6" s="96"/>
      <c r="B6" s="97" t="s">
        <v>103</v>
      </c>
      <c r="C6" s="98">
        <f>SUM(C7:C23)</f>
        <v>82542417523</v>
      </c>
      <c r="D6" s="99"/>
    </row>
    <row r="7" spans="1:4" s="104" customFormat="1" ht="30.15" x14ac:dyDescent="0.25">
      <c r="A7" s="100">
        <v>1</v>
      </c>
      <c r="B7" s="101" t="s">
        <v>172</v>
      </c>
      <c r="C7" s="102">
        <v>7344858201</v>
      </c>
      <c r="D7" s="103" t="s">
        <v>33</v>
      </c>
    </row>
    <row r="8" spans="1:4" s="104" customFormat="1" ht="15.05" x14ac:dyDescent="0.25">
      <c r="A8" s="100">
        <v>2</v>
      </c>
      <c r="B8" s="101" t="s">
        <v>173</v>
      </c>
      <c r="C8" s="102">
        <v>6385186969</v>
      </c>
      <c r="D8" s="103" t="s">
        <v>33</v>
      </c>
    </row>
    <row r="9" spans="1:4" s="104" customFormat="1" ht="30.15" x14ac:dyDescent="0.25">
      <c r="A9" s="100">
        <v>3</v>
      </c>
      <c r="B9" s="101" t="s">
        <v>174</v>
      </c>
      <c r="C9" s="102">
        <v>7739492262</v>
      </c>
      <c r="D9" s="103" t="s">
        <v>33</v>
      </c>
    </row>
    <row r="10" spans="1:4" s="104" customFormat="1" ht="30.15" x14ac:dyDescent="0.25">
      <c r="A10" s="100">
        <v>4</v>
      </c>
      <c r="B10" s="101" t="s">
        <v>175</v>
      </c>
      <c r="C10" s="102">
        <v>7207246880</v>
      </c>
      <c r="D10" s="103" t="s">
        <v>33</v>
      </c>
    </row>
    <row r="11" spans="1:4" s="104" customFormat="1" ht="15.05" x14ac:dyDescent="0.25">
      <c r="A11" s="100">
        <v>5</v>
      </c>
      <c r="B11" s="101" t="s">
        <v>176</v>
      </c>
      <c r="C11" s="102">
        <v>73792168</v>
      </c>
      <c r="D11" s="103" t="s">
        <v>33</v>
      </c>
    </row>
    <row r="12" spans="1:4" s="104" customFormat="1" ht="30.15" x14ac:dyDescent="0.25">
      <c r="A12" s="100">
        <v>6</v>
      </c>
      <c r="B12" s="101" t="s">
        <v>177</v>
      </c>
      <c r="C12" s="102">
        <v>5078476134</v>
      </c>
      <c r="D12" s="103" t="s">
        <v>33</v>
      </c>
    </row>
    <row r="13" spans="1:4" s="104" customFormat="1" ht="30.15" x14ac:dyDescent="0.25">
      <c r="A13" s="100">
        <v>7</v>
      </c>
      <c r="B13" s="101" t="s">
        <v>178</v>
      </c>
      <c r="C13" s="102">
        <v>304523</v>
      </c>
      <c r="D13" s="103" t="s">
        <v>33</v>
      </c>
    </row>
    <row r="14" spans="1:4" s="106" customFormat="1" ht="15.05" x14ac:dyDescent="0.25">
      <c r="A14" s="100">
        <v>8</v>
      </c>
      <c r="B14" s="105" t="s">
        <v>179</v>
      </c>
      <c r="C14" s="102">
        <v>52277887</v>
      </c>
      <c r="D14" s="103" t="s">
        <v>33</v>
      </c>
    </row>
    <row r="15" spans="1:4" s="104" customFormat="1" ht="30.15" x14ac:dyDescent="0.25">
      <c r="A15" s="100">
        <v>9</v>
      </c>
      <c r="B15" s="105" t="s">
        <v>180</v>
      </c>
      <c r="C15" s="107">
        <v>1917576017</v>
      </c>
      <c r="D15" s="103" t="s">
        <v>33</v>
      </c>
    </row>
    <row r="16" spans="1:4" s="104" customFormat="1" ht="30.15" x14ac:dyDescent="0.25">
      <c r="A16" s="100">
        <v>10</v>
      </c>
      <c r="B16" s="105" t="s">
        <v>181</v>
      </c>
      <c r="C16" s="107">
        <v>4856054571</v>
      </c>
      <c r="D16" s="103" t="s">
        <v>33</v>
      </c>
    </row>
    <row r="17" spans="1:4" s="104" customFormat="1" ht="30.15" x14ac:dyDescent="0.25">
      <c r="A17" s="100">
        <v>11</v>
      </c>
      <c r="B17" s="101" t="s">
        <v>182</v>
      </c>
      <c r="C17" s="107">
        <v>5000000000</v>
      </c>
      <c r="D17" s="103" t="s">
        <v>33</v>
      </c>
    </row>
    <row r="18" spans="1:4" s="104" customFormat="1" ht="15.05" x14ac:dyDescent="0.25">
      <c r="A18" s="100">
        <v>12</v>
      </c>
      <c r="B18" s="101" t="s">
        <v>183</v>
      </c>
      <c r="C18" s="107">
        <v>3500000000</v>
      </c>
      <c r="D18" s="103" t="s">
        <v>33</v>
      </c>
    </row>
    <row r="19" spans="1:4" s="104" customFormat="1" ht="30.15" x14ac:dyDescent="0.25">
      <c r="A19" s="100">
        <v>13</v>
      </c>
      <c r="B19" s="101" t="s">
        <v>184</v>
      </c>
      <c r="C19" s="107">
        <v>4000000000</v>
      </c>
      <c r="D19" s="103" t="s">
        <v>33</v>
      </c>
    </row>
    <row r="20" spans="1:4" s="104" customFormat="1" ht="30.15" x14ac:dyDescent="0.25">
      <c r="A20" s="100">
        <v>14</v>
      </c>
      <c r="B20" s="220" t="s">
        <v>185</v>
      </c>
      <c r="C20" s="107">
        <v>3500000000</v>
      </c>
      <c r="D20" s="103" t="s">
        <v>33</v>
      </c>
    </row>
    <row r="21" spans="1:4" s="104" customFormat="1" ht="30.15" x14ac:dyDescent="0.25">
      <c r="A21" s="100">
        <v>15</v>
      </c>
      <c r="B21" s="101" t="s">
        <v>186</v>
      </c>
      <c r="C21" s="107">
        <v>4150731911</v>
      </c>
      <c r="D21" s="103" t="s">
        <v>33</v>
      </c>
    </row>
    <row r="22" spans="1:4" s="106" customFormat="1" ht="15.05" x14ac:dyDescent="0.25">
      <c r="A22" s="100">
        <v>16</v>
      </c>
      <c r="B22" s="101" t="s">
        <v>187</v>
      </c>
      <c r="C22" s="107">
        <v>21646420000</v>
      </c>
      <c r="D22" s="103" t="s">
        <v>33</v>
      </c>
    </row>
    <row r="23" spans="1:4" s="104" customFormat="1" ht="15.05" x14ac:dyDescent="0.25">
      <c r="A23" s="100">
        <v>17</v>
      </c>
      <c r="B23" s="101" t="s">
        <v>188</v>
      </c>
      <c r="C23" s="107">
        <v>90000000</v>
      </c>
      <c r="D23" s="103" t="s">
        <v>33</v>
      </c>
    </row>
    <row r="24" spans="1:4" s="115" customFormat="1" x14ac:dyDescent="0.4">
      <c r="A24" s="136"/>
      <c r="B24" s="136" t="s">
        <v>143</v>
      </c>
      <c r="C24" s="137">
        <f>SUM(C7:C23)</f>
        <v>82542417523</v>
      </c>
      <c r="D24" s="138"/>
    </row>
  </sheetData>
  <mergeCells count="6">
    <mergeCell ref="A1:D1"/>
    <mergeCell ref="A2:D2"/>
    <mergeCell ref="A4:A5"/>
    <mergeCell ref="B4:B5"/>
    <mergeCell ref="C4:C5"/>
    <mergeCell ref="D4:D5"/>
  </mergeCells>
  <printOptions horizontalCentered="1"/>
  <pageMargins left="0.2" right="0" top="0.25" bottom="0.25" header="0.3" footer="0.3"/>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6"/>
  <sheetViews>
    <sheetView topLeftCell="A31" workbookViewId="0">
      <selection activeCell="A18" sqref="A18:XFD19"/>
    </sheetView>
  </sheetViews>
  <sheetFormatPr defaultRowHeight="15.05" x14ac:dyDescent="0.3"/>
  <cols>
    <col min="1" max="1" width="6.33203125" style="27" customWidth="1"/>
    <col min="2" max="2" width="42.6640625" style="12" customWidth="1"/>
    <col min="3" max="4" width="18.109375" style="27" customWidth="1"/>
    <col min="5" max="5" width="15.44140625" style="27" customWidth="1"/>
    <col min="6" max="6" width="15.6640625" style="12" customWidth="1"/>
    <col min="7" max="7" width="13" style="12" customWidth="1"/>
    <col min="8" max="10" width="21.44140625" style="27" customWidth="1"/>
    <col min="11" max="11" width="18.33203125" style="12" customWidth="1"/>
    <col min="12" max="12" width="19.6640625" hidden="1" customWidth="1"/>
    <col min="13" max="13" width="24.6640625" customWidth="1"/>
  </cols>
  <sheetData>
    <row r="1" spans="1:13" ht="17.7" x14ac:dyDescent="0.35">
      <c r="A1" s="435" t="s">
        <v>1</v>
      </c>
      <c r="B1" s="435"/>
      <c r="C1" s="435"/>
      <c r="D1" s="435"/>
      <c r="E1" s="435"/>
      <c r="F1" s="435"/>
      <c r="G1" s="435"/>
      <c r="H1" s="435"/>
      <c r="I1" s="435"/>
      <c r="J1" s="435"/>
      <c r="K1" s="435"/>
      <c r="L1" s="63"/>
    </row>
    <row r="2" spans="1:13" ht="17.05" x14ac:dyDescent="0.3">
      <c r="A2" s="443" t="s">
        <v>164</v>
      </c>
      <c r="B2" s="443"/>
      <c r="C2" s="443"/>
      <c r="D2" s="443"/>
      <c r="E2" s="443"/>
      <c r="F2" s="443"/>
      <c r="G2" s="443"/>
      <c r="H2" s="443"/>
      <c r="I2" s="443"/>
      <c r="J2" s="443"/>
      <c r="K2" s="443"/>
      <c r="L2" s="443"/>
    </row>
    <row r="3" spans="1:13" ht="17.05" x14ac:dyDescent="0.3">
      <c r="A3" s="444" t="s">
        <v>163</v>
      </c>
      <c r="B3" s="444"/>
      <c r="C3" s="444"/>
      <c r="D3" s="444"/>
      <c r="E3" s="444"/>
      <c r="F3" s="444"/>
      <c r="G3" s="444"/>
      <c r="H3" s="444"/>
      <c r="I3" s="444"/>
      <c r="J3" s="444"/>
      <c r="K3" s="444"/>
      <c r="L3" s="444"/>
    </row>
    <row r="4" spans="1:13" ht="17.05" x14ac:dyDescent="0.3">
      <c r="A4" s="445" t="s">
        <v>3</v>
      </c>
      <c r="B4" s="445"/>
      <c r="C4" s="445"/>
      <c r="D4" s="445"/>
      <c r="E4" s="445"/>
      <c r="F4" s="445"/>
      <c r="G4" s="445"/>
      <c r="H4" s="445"/>
      <c r="I4" s="445"/>
      <c r="J4" s="445"/>
      <c r="K4" s="445"/>
      <c r="L4" s="445"/>
    </row>
    <row r="5" spans="1:13" ht="17.350000000000001" customHeight="1" x14ac:dyDescent="0.3">
      <c r="A5" s="457" t="s">
        <v>0</v>
      </c>
      <c r="B5" s="454" t="s">
        <v>2</v>
      </c>
      <c r="C5" s="454" t="s">
        <v>29</v>
      </c>
      <c r="D5" s="454" t="s">
        <v>90</v>
      </c>
      <c r="E5" s="448" t="s">
        <v>74</v>
      </c>
      <c r="F5" s="449"/>
      <c r="G5" s="450"/>
      <c r="H5" s="454" t="s">
        <v>190</v>
      </c>
      <c r="I5" s="454" t="s">
        <v>192</v>
      </c>
      <c r="J5" s="454" t="s">
        <v>191</v>
      </c>
      <c r="K5" s="454" t="s">
        <v>31</v>
      </c>
      <c r="L5" s="12"/>
    </row>
    <row r="6" spans="1:13" ht="33.75" customHeight="1" x14ac:dyDescent="0.3">
      <c r="A6" s="458"/>
      <c r="B6" s="455"/>
      <c r="C6" s="455"/>
      <c r="D6" s="455"/>
      <c r="E6" s="451"/>
      <c r="F6" s="452"/>
      <c r="G6" s="453"/>
      <c r="H6" s="455"/>
      <c r="I6" s="455"/>
      <c r="J6" s="455"/>
      <c r="K6" s="455"/>
      <c r="L6" s="64" t="s">
        <v>4</v>
      </c>
    </row>
    <row r="7" spans="1:13" ht="33.75" customHeight="1" x14ac:dyDescent="0.3">
      <c r="A7" s="459"/>
      <c r="B7" s="456"/>
      <c r="C7" s="456"/>
      <c r="D7" s="456"/>
      <c r="E7" s="61" t="s">
        <v>84</v>
      </c>
      <c r="F7" s="61" t="s">
        <v>82</v>
      </c>
      <c r="G7" s="61" t="s">
        <v>83</v>
      </c>
      <c r="H7" s="456"/>
      <c r="I7" s="456"/>
      <c r="J7" s="456"/>
      <c r="K7" s="456"/>
      <c r="L7" s="64"/>
    </row>
    <row r="8" spans="1:13" ht="17.05" x14ac:dyDescent="0.3">
      <c r="A8" s="61">
        <v>1</v>
      </c>
      <c r="B8" s="61">
        <v>2</v>
      </c>
      <c r="C8" s="61">
        <v>3</v>
      </c>
      <c r="D8" s="61">
        <v>4</v>
      </c>
      <c r="E8" s="61" t="s">
        <v>89</v>
      </c>
      <c r="F8" s="61">
        <v>6</v>
      </c>
      <c r="G8" s="61">
        <v>7</v>
      </c>
      <c r="H8" s="61">
        <v>8</v>
      </c>
      <c r="I8" s="61"/>
      <c r="J8" s="61"/>
      <c r="K8" s="61">
        <v>9</v>
      </c>
      <c r="L8" s="64"/>
    </row>
    <row r="9" spans="1:13" s="12" customFormat="1" ht="17.05" x14ac:dyDescent="0.3">
      <c r="A9" s="61" t="s">
        <v>21</v>
      </c>
      <c r="B9" s="13" t="s">
        <v>80</v>
      </c>
      <c r="C9" s="4"/>
      <c r="D9" s="88">
        <f>+D10+D11</f>
        <v>7235</v>
      </c>
      <c r="E9" s="88">
        <f t="shared" ref="E9:G9" si="0">+E10+E11</f>
        <v>9200</v>
      </c>
      <c r="F9" s="88">
        <f t="shared" si="0"/>
        <v>5200</v>
      </c>
      <c r="G9" s="88">
        <f t="shared" si="0"/>
        <v>4000</v>
      </c>
      <c r="H9" s="28"/>
      <c r="I9" s="28"/>
      <c r="J9" s="28"/>
      <c r="K9" s="14"/>
      <c r="L9" s="7"/>
    </row>
    <row r="10" spans="1:13" s="197" customFormat="1" ht="106.05" x14ac:dyDescent="0.3">
      <c r="A10" s="191">
        <v>1</v>
      </c>
      <c r="B10" s="190" t="s">
        <v>5</v>
      </c>
      <c r="C10" s="191" t="s">
        <v>33</v>
      </c>
      <c r="D10" s="207">
        <v>950</v>
      </c>
      <c r="E10" s="208">
        <f t="shared" ref="E10" si="1">+F10+G10</f>
        <v>9200</v>
      </c>
      <c r="F10" s="209">
        <v>5200</v>
      </c>
      <c r="G10" s="209">
        <v>4000</v>
      </c>
      <c r="H10" s="189" t="str">
        <f>+H13</f>
        <v xml:space="preserve">Thông báo số 43/TB-KHĐT ngày 10/12/2020 của Sở KH &amp; ĐT Lâm Đồng </v>
      </c>
      <c r="I10" s="189" t="s">
        <v>158</v>
      </c>
      <c r="J10" s="189" t="s">
        <v>189</v>
      </c>
      <c r="K10" s="194" t="e">
        <f>+#REF!</f>
        <v>#REF!</v>
      </c>
      <c r="L10" s="191" t="s">
        <v>27</v>
      </c>
    </row>
    <row r="11" spans="1:13" s="24" customFormat="1" ht="106.05" x14ac:dyDescent="0.3">
      <c r="A11" s="23">
        <v>2</v>
      </c>
      <c r="B11" s="38" t="s">
        <v>8</v>
      </c>
      <c r="C11" s="23" t="s">
        <v>32</v>
      </c>
      <c r="D11" s="89">
        <v>6285</v>
      </c>
      <c r="E11" s="39"/>
      <c r="F11" s="40"/>
      <c r="G11" s="40"/>
      <c r="H11" s="41"/>
      <c r="I11" s="41" t="s">
        <v>158</v>
      </c>
      <c r="J11" s="41"/>
      <c r="K11" s="42"/>
      <c r="L11" s="90"/>
    </row>
    <row r="12" spans="1:13" s="2" customFormat="1" ht="26.2" x14ac:dyDescent="0.45">
      <c r="A12" s="61" t="s">
        <v>22</v>
      </c>
      <c r="B12" s="13" t="s">
        <v>13</v>
      </c>
      <c r="C12" s="6"/>
      <c r="D12" s="29">
        <f>+SUM(D13:D21)</f>
        <v>22559</v>
      </c>
      <c r="E12" s="29">
        <f>+SUM(E13:E21)</f>
        <v>211300</v>
      </c>
      <c r="F12" s="29">
        <f>+SUM(F13:F21)</f>
        <v>139300</v>
      </c>
      <c r="G12" s="29">
        <f>+SUM(G13:G21)</f>
        <v>72000</v>
      </c>
      <c r="H12" s="28"/>
      <c r="I12" s="28"/>
      <c r="J12" s="28"/>
      <c r="K12" s="14"/>
      <c r="L12" s="65"/>
    </row>
    <row r="13" spans="1:13" s="24" customFormat="1" ht="106.05" x14ac:dyDescent="0.3">
      <c r="A13" s="23">
        <v>1</v>
      </c>
      <c r="B13" s="38" t="s">
        <v>7</v>
      </c>
      <c r="C13" s="23" t="s">
        <v>32</v>
      </c>
      <c r="D13" s="86">
        <v>14787</v>
      </c>
      <c r="E13" s="39">
        <v>7000</v>
      </c>
      <c r="F13" s="40">
        <f>+E13</f>
        <v>7000</v>
      </c>
      <c r="G13" s="40"/>
      <c r="H13" s="41" t="s">
        <v>75</v>
      </c>
      <c r="I13" s="41" t="s">
        <v>158</v>
      </c>
      <c r="J13" s="72"/>
      <c r="K13" s="42" t="s">
        <v>76</v>
      </c>
      <c r="L13" s="23" t="s">
        <v>26</v>
      </c>
    </row>
    <row r="14" spans="1:13" s="24" customFormat="1" ht="100.15" customHeight="1" x14ac:dyDescent="0.3">
      <c r="A14" s="30">
        <v>2</v>
      </c>
      <c r="B14" s="31" t="s">
        <v>64</v>
      </c>
      <c r="C14" s="30" t="s">
        <v>33</v>
      </c>
      <c r="D14" s="30"/>
      <c r="E14" s="57">
        <v>5300</v>
      </c>
      <c r="F14" s="57">
        <f>+E14</f>
        <v>5300</v>
      </c>
      <c r="G14" s="57"/>
      <c r="H14" s="30" t="s">
        <v>75</v>
      </c>
      <c r="I14" s="30"/>
      <c r="J14" s="30"/>
      <c r="K14" s="57" t="str">
        <f>+K13</f>
        <v>Hoàn thành DA trong năm 2021</v>
      </c>
      <c r="L14" s="55" t="s">
        <v>61</v>
      </c>
      <c r="M14" s="50"/>
    </row>
    <row r="15" spans="1:13" s="197" customFormat="1" ht="106.05" x14ac:dyDescent="0.3">
      <c r="A15" s="191">
        <v>3</v>
      </c>
      <c r="B15" s="212" t="s">
        <v>78</v>
      </c>
      <c r="C15" s="191" t="s">
        <v>32</v>
      </c>
      <c r="D15" s="194">
        <v>1075</v>
      </c>
      <c r="E15" s="208">
        <f t="shared" ref="E15:E18" si="2">+F15+G15</f>
        <v>130000</v>
      </c>
      <c r="F15" s="209">
        <v>80000</v>
      </c>
      <c r="G15" s="209">
        <v>50000</v>
      </c>
      <c r="H15" s="189" t="str">
        <f>+H14</f>
        <v xml:space="preserve">Thông báo số 43/TB-KHĐT ngày 10/12/2020 của Sở KH &amp; ĐT Lâm Đồng </v>
      </c>
      <c r="I15" s="189" t="s">
        <v>158</v>
      </c>
      <c r="J15" s="189" t="s">
        <v>165</v>
      </c>
      <c r="K15" s="194" t="s">
        <v>79</v>
      </c>
      <c r="L15" s="191" t="s">
        <v>27</v>
      </c>
    </row>
    <row r="16" spans="1:13" s="24" customFormat="1" ht="70.7" x14ac:dyDescent="0.3">
      <c r="A16" s="6">
        <v>4</v>
      </c>
      <c r="B16" s="16" t="s">
        <v>11</v>
      </c>
      <c r="C16" s="6" t="s">
        <v>32</v>
      </c>
      <c r="D16" s="6"/>
      <c r="E16" s="22">
        <f t="shared" si="2"/>
        <v>13000</v>
      </c>
      <c r="F16" s="11">
        <v>13000</v>
      </c>
      <c r="G16" s="11"/>
      <c r="H16" s="30" t="str">
        <f>+H15</f>
        <v xml:space="preserve">Thông báo số 43/TB-KHĐT ngày 10/12/2020 của Sở KH &amp; ĐT Lâm Đồng </v>
      </c>
      <c r="I16" s="30"/>
      <c r="J16" s="30"/>
      <c r="K16" s="25" t="s">
        <v>45</v>
      </c>
      <c r="L16" s="6" t="s">
        <v>27</v>
      </c>
    </row>
    <row r="17" spans="1:13" s="24" customFormat="1" ht="66.599999999999994" customHeight="1" x14ac:dyDescent="0.3">
      <c r="A17" s="6">
        <v>5</v>
      </c>
      <c r="B17" s="17" t="s">
        <v>10</v>
      </c>
      <c r="C17" s="6" t="s">
        <v>32</v>
      </c>
      <c r="D17" s="6"/>
      <c r="E17" s="22">
        <f t="shared" si="2"/>
        <v>8000</v>
      </c>
      <c r="F17" s="11">
        <v>8000</v>
      </c>
      <c r="G17" s="11"/>
      <c r="H17" s="30" t="str">
        <f>+H16</f>
        <v xml:space="preserve">Thông báo số 43/TB-KHĐT ngày 10/12/2020 của Sở KH &amp; ĐT Lâm Đồng </v>
      </c>
      <c r="I17" s="30"/>
      <c r="J17" s="30"/>
      <c r="K17" s="25" t="s">
        <v>45</v>
      </c>
      <c r="L17" s="6" t="s">
        <v>27</v>
      </c>
    </row>
    <row r="18" spans="1:13" s="197" customFormat="1" ht="70.7" x14ac:dyDescent="0.3">
      <c r="A18" s="191">
        <v>6</v>
      </c>
      <c r="B18" s="215" t="s">
        <v>12</v>
      </c>
      <c r="C18" s="216" t="s">
        <v>32</v>
      </c>
      <c r="D18" s="216"/>
      <c r="E18" s="208">
        <f t="shared" si="2"/>
        <v>25000</v>
      </c>
      <c r="F18" s="209">
        <v>18000</v>
      </c>
      <c r="G18" s="209">
        <v>7000</v>
      </c>
      <c r="H18" s="189" t="str">
        <f>+H17</f>
        <v xml:space="preserve">Thông báo số 43/TB-KHĐT ngày 10/12/2020 của Sở KH &amp; ĐT Lâm Đồng </v>
      </c>
      <c r="I18" s="189"/>
      <c r="J18" s="189" t="str">
        <f>+J10</f>
        <v>Thông báo số 24/TB-KHĐT ngày 08/4/2021</v>
      </c>
      <c r="K18" s="194" t="str">
        <f>+K17</f>
        <v>Triển khai DA trong năm 2020</v>
      </c>
      <c r="L18" s="191" t="s">
        <v>27</v>
      </c>
    </row>
    <row r="19" spans="1:13" s="225" customFormat="1" ht="53.05" x14ac:dyDescent="0.3">
      <c r="A19" s="222">
        <v>7</v>
      </c>
      <c r="B19" s="215" t="s">
        <v>85</v>
      </c>
      <c r="C19" s="216" t="s">
        <v>32</v>
      </c>
      <c r="D19" s="216"/>
      <c r="E19" s="223">
        <f>+F19+G19</f>
        <v>15000</v>
      </c>
      <c r="F19" s="224">
        <v>0</v>
      </c>
      <c r="G19" s="224">
        <v>15000</v>
      </c>
      <c r="H19" s="221"/>
      <c r="I19" s="221"/>
      <c r="J19" s="221" t="str">
        <f>+J18</f>
        <v>Thông báo số 24/TB-KHĐT ngày 08/4/2021</v>
      </c>
      <c r="K19" s="211" t="s">
        <v>79</v>
      </c>
      <c r="L19" s="222"/>
    </row>
    <row r="20" spans="1:13" s="24" customFormat="1" ht="106.05" x14ac:dyDescent="0.3">
      <c r="A20" s="23">
        <v>8</v>
      </c>
      <c r="B20" s="219" t="s">
        <v>9</v>
      </c>
      <c r="C20" s="23" t="s">
        <v>32</v>
      </c>
      <c r="D20" s="86">
        <v>4114</v>
      </c>
      <c r="E20" s="39">
        <f>+F20+G20</f>
        <v>8000</v>
      </c>
      <c r="F20" s="40">
        <v>8000</v>
      </c>
      <c r="G20" s="40"/>
      <c r="H20" s="41" t="s">
        <v>75</v>
      </c>
      <c r="I20" s="41" t="s">
        <v>158</v>
      </c>
      <c r="J20" s="41"/>
      <c r="K20" s="42"/>
      <c r="L20" s="23"/>
    </row>
    <row r="21" spans="1:13" s="24" customFormat="1" ht="106.05" x14ac:dyDescent="0.3">
      <c r="A21" s="23">
        <v>9</v>
      </c>
      <c r="B21" s="43" t="s">
        <v>6</v>
      </c>
      <c r="C21" s="23" t="s">
        <v>32</v>
      </c>
      <c r="D21" s="86">
        <v>2583</v>
      </c>
      <c r="E21" s="39"/>
      <c r="F21" s="40"/>
      <c r="G21" s="40"/>
      <c r="H21" s="84" t="s">
        <v>91</v>
      </c>
      <c r="I21" s="41" t="s">
        <v>158</v>
      </c>
      <c r="J21" s="41"/>
      <c r="K21" s="42"/>
      <c r="L21" s="23"/>
    </row>
    <row r="22" spans="1:13" s="197" customFormat="1" ht="53.05" x14ac:dyDescent="0.3">
      <c r="A22" s="191">
        <v>10</v>
      </c>
      <c r="B22" s="210" t="s">
        <v>166</v>
      </c>
      <c r="C22" s="191" t="str">
        <f>+C21</f>
        <v>Ban QLDA ĐTXD CTGT Lâm Đồng</v>
      </c>
      <c r="D22" s="211"/>
      <c r="E22" s="208">
        <f>+F22+G22</f>
        <v>5000</v>
      </c>
      <c r="F22" s="209"/>
      <c r="G22" s="209">
        <v>5000</v>
      </c>
      <c r="H22" s="193"/>
      <c r="I22" s="189"/>
      <c r="J22" s="189" t="str">
        <f>+J19</f>
        <v>Thông báo số 24/TB-KHĐT ngày 08/4/2021</v>
      </c>
      <c r="K22" s="194"/>
      <c r="L22" s="191"/>
    </row>
    <row r="23" spans="1:13" s="12" customFormat="1" ht="17.05" x14ac:dyDescent="0.3">
      <c r="A23" s="61" t="s">
        <v>23</v>
      </c>
      <c r="B23" s="13" t="s">
        <v>15</v>
      </c>
      <c r="C23" s="6"/>
      <c r="D23" s="29">
        <f>+D24+D25+D26</f>
        <v>1535</v>
      </c>
      <c r="E23" s="29">
        <f t="shared" ref="E23:G23" si="3">+E24+E25+E26</f>
        <v>40000</v>
      </c>
      <c r="F23" s="29">
        <f t="shared" si="3"/>
        <v>25000</v>
      </c>
      <c r="G23" s="29">
        <f t="shared" si="3"/>
        <v>15000</v>
      </c>
      <c r="H23" s="28"/>
      <c r="I23" s="28"/>
      <c r="J23" s="28"/>
      <c r="K23" s="14"/>
      <c r="L23" s="7"/>
    </row>
    <row r="24" spans="1:13" s="24" customFormat="1" ht="100.15" customHeight="1" x14ac:dyDescent="0.3">
      <c r="A24" s="41">
        <v>1</v>
      </c>
      <c r="B24" s="226" t="s">
        <v>54</v>
      </c>
      <c r="C24" s="41" t="s">
        <v>33</v>
      </c>
      <c r="D24" s="41"/>
      <c r="E24" s="72">
        <v>25000</v>
      </c>
      <c r="F24" s="72">
        <v>25000</v>
      </c>
      <c r="G24" s="72"/>
      <c r="H24" s="72" t="str">
        <f>+H18</f>
        <v xml:space="preserve">Thông báo số 43/TB-KHĐT ngày 10/12/2020 của Sở KH &amp; ĐT Lâm Đồng </v>
      </c>
      <c r="I24" s="72"/>
      <c r="J24" s="72"/>
      <c r="K24" s="72" t="str">
        <f>+K15</f>
        <v>Khởi công DA trong năm 2021</v>
      </c>
      <c r="L24" s="73" t="s">
        <v>61</v>
      </c>
      <c r="M24" s="50"/>
    </row>
    <row r="25" spans="1:13" s="197" customFormat="1" ht="100.15" customHeight="1" x14ac:dyDescent="0.3">
      <c r="A25" s="189">
        <v>2</v>
      </c>
      <c r="B25" s="217" t="s">
        <v>86</v>
      </c>
      <c r="C25" s="216" t="s">
        <v>32</v>
      </c>
      <c r="D25" s="216"/>
      <c r="E25" s="192">
        <f>+F25+G25</f>
        <v>15000</v>
      </c>
      <c r="F25" s="192"/>
      <c r="G25" s="192">
        <v>15000</v>
      </c>
      <c r="H25" s="193"/>
      <c r="I25" s="193"/>
      <c r="J25" s="189" t="str">
        <f>+J22</f>
        <v>Thông báo số 24/TB-KHĐT ngày 08/4/2021</v>
      </c>
      <c r="K25" s="194" t="s">
        <v>79</v>
      </c>
      <c r="L25" s="195"/>
      <c r="M25" s="196"/>
    </row>
    <row r="26" spans="1:13" s="24" customFormat="1" ht="117.65" customHeight="1" x14ac:dyDescent="0.3">
      <c r="A26" s="41">
        <v>3</v>
      </c>
      <c r="B26" s="218" t="s">
        <v>34</v>
      </c>
      <c r="C26" s="23" t="s">
        <v>32</v>
      </c>
      <c r="D26" s="86">
        <v>1535</v>
      </c>
      <c r="E26" s="72"/>
      <c r="F26" s="72"/>
      <c r="G26" s="72"/>
      <c r="H26" s="84" t="s">
        <v>91</v>
      </c>
      <c r="I26" s="41" t="s">
        <v>158</v>
      </c>
      <c r="J26" s="41"/>
      <c r="K26" s="42"/>
      <c r="L26" s="73"/>
      <c r="M26" s="71"/>
    </row>
    <row r="27" spans="1:13" s="82" customFormat="1" ht="17.7" x14ac:dyDescent="0.3">
      <c r="A27" s="75" t="s">
        <v>24</v>
      </c>
      <c r="B27" s="76" t="s">
        <v>17</v>
      </c>
      <c r="C27" s="77"/>
      <c r="D27" s="87">
        <f>+D28</f>
        <v>53249</v>
      </c>
      <c r="E27" s="78"/>
      <c r="F27" s="78"/>
      <c r="G27" s="78"/>
      <c r="H27" s="85"/>
      <c r="I27" s="85"/>
      <c r="J27" s="85"/>
      <c r="K27" s="79"/>
      <c r="L27" s="80"/>
      <c r="M27" s="81"/>
    </row>
    <row r="28" spans="1:13" s="24" customFormat="1" ht="84.3" customHeight="1" x14ac:dyDescent="0.3">
      <c r="A28" s="41">
        <v>1</v>
      </c>
      <c r="B28" s="50" t="s">
        <v>16</v>
      </c>
      <c r="C28" s="23" t="s">
        <v>32</v>
      </c>
      <c r="D28" s="42">
        <v>53249</v>
      </c>
      <c r="E28" s="72"/>
      <c r="F28" s="72"/>
      <c r="G28" s="72"/>
      <c r="H28" s="84" t="s">
        <v>92</v>
      </c>
      <c r="I28" s="84"/>
      <c r="J28" s="84"/>
      <c r="K28" s="42" t="s">
        <v>76</v>
      </c>
      <c r="L28" s="73"/>
      <c r="M28" s="71"/>
    </row>
    <row r="29" spans="1:13" s="82" customFormat="1" ht="17.7" x14ac:dyDescent="0.3">
      <c r="A29" s="75" t="s">
        <v>36</v>
      </c>
      <c r="B29" s="76" t="s">
        <v>88</v>
      </c>
      <c r="C29" s="77"/>
      <c r="D29" s="77"/>
      <c r="E29" s="78">
        <f>+E30</f>
        <v>35500</v>
      </c>
      <c r="F29" s="78">
        <f t="shared" ref="F29:G29" si="4">+F30</f>
        <v>35500</v>
      </c>
      <c r="G29" s="78">
        <f t="shared" si="4"/>
        <v>0</v>
      </c>
      <c r="H29" s="85"/>
      <c r="I29" s="85"/>
      <c r="J29" s="85"/>
      <c r="K29" s="79"/>
      <c r="L29" s="80"/>
      <c r="M29" s="81"/>
    </row>
    <row r="30" spans="1:13" s="24" customFormat="1" ht="100.15" customHeight="1" x14ac:dyDescent="0.3">
      <c r="A30" s="41">
        <v>1</v>
      </c>
      <c r="B30" s="83" t="s">
        <v>20</v>
      </c>
      <c r="C30" s="23" t="s">
        <v>32</v>
      </c>
      <c r="D30" s="23"/>
      <c r="E30" s="72">
        <f>+F30+G30</f>
        <v>35500</v>
      </c>
      <c r="F30" s="72">
        <v>35500</v>
      </c>
      <c r="G30" s="72"/>
      <c r="H30" s="84" t="s">
        <v>87</v>
      </c>
      <c r="I30" s="84"/>
      <c r="J30" s="84"/>
      <c r="K30" s="42" t="s">
        <v>76</v>
      </c>
      <c r="L30" s="73"/>
      <c r="M30" s="71"/>
    </row>
    <row r="31" spans="1:13" s="206" customFormat="1" ht="17.7" x14ac:dyDescent="0.3">
      <c r="A31" s="198" t="s">
        <v>37</v>
      </c>
      <c r="B31" s="199" t="s">
        <v>157</v>
      </c>
      <c r="C31" s="200"/>
      <c r="D31" s="200"/>
      <c r="E31" s="201"/>
      <c r="F31" s="201"/>
      <c r="G31" s="201"/>
      <c r="H31" s="202"/>
      <c r="I31" s="202"/>
      <c r="J31" s="202"/>
      <c r="K31" s="203"/>
      <c r="L31" s="204"/>
      <c r="M31" s="205"/>
    </row>
    <row r="32" spans="1:13" s="197" customFormat="1" ht="70.7" x14ac:dyDescent="0.3">
      <c r="A32" s="189"/>
      <c r="B32" s="190" t="s">
        <v>154</v>
      </c>
      <c r="C32" s="191" t="s">
        <v>32</v>
      </c>
      <c r="D32" s="191"/>
      <c r="E32" s="192">
        <f>+F32+G32</f>
        <v>10000</v>
      </c>
      <c r="F32" s="192">
        <v>10000</v>
      </c>
      <c r="G32" s="192"/>
      <c r="H32" s="193" t="s">
        <v>155</v>
      </c>
      <c r="I32" s="193"/>
      <c r="J32" s="193"/>
      <c r="K32" s="194" t="s">
        <v>156</v>
      </c>
      <c r="L32" s="195"/>
      <c r="M32" s="196"/>
    </row>
    <row r="33" spans="1:13" s="197" customFormat="1" ht="17.7" x14ac:dyDescent="0.3">
      <c r="A33" s="198" t="s">
        <v>38</v>
      </c>
      <c r="B33" s="199" t="s">
        <v>167</v>
      </c>
      <c r="C33" s="191"/>
      <c r="D33" s="191"/>
      <c r="E33" s="192"/>
      <c r="F33" s="192"/>
      <c r="G33" s="192"/>
      <c r="H33" s="193"/>
      <c r="I33" s="193"/>
      <c r="J33" s="193"/>
      <c r="K33" s="194"/>
      <c r="L33" s="195"/>
      <c r="M33" s="196"/>
    </row>
    <row r="34" spans="1:13" s="197" customFormat="1" ht="88.4" x14ac:dyDescent="0.3">
      <c r="A34" s="189"/>
      <c r="B34" s="190" t="s">
        <v>168</v>
      </c>
      <c r="C34" s="227" t="s">
        <v>33</v>
      </c>
      <c r="D34" s="194">
        <v>1080</v>
      </c>
      <c r="E34" s="208">
        <f>+F34+G34</f>
        <v>2161.81</v>
      </c>
      <c r="F34" s="192">
        <v>150</v>
      </c>
      <c r="G34" s="192">
        <v>2011.81</v>
      </c>
      <c r="H34" s="193"/>
      <c r="I34" s="228" t="s">
        <v>170</v>
      </c>
      <c r="J34" s="189" t="s">
        <v>169</v>
      </c>
      <c r="K34" s="194"/>
      <c r="L34" s="195"/>
      <c r="M34" s="196"/>
    </row>
    <row r="35" spans="1:13" s="8" customFormat="1" ht="17.05" x14ac:dyDescent="0.3">
      <c r="A35" s="61"/>
      <c r="B35" s="13" t="s">
        <v>25</v>
      </c>
      <c r="C35" s="61"/>
      <c r="D35" s="29">
        <f>+D23+D12+D9+D29+D27</f>
        <v>84578</v>
      </c>
      <c r="E35" s="29">
        <f>+E23+E12+E9+E29+E27</f>
        <v>296000</v>
      </c>
      <c r="F35" s="29">
        <f>+F23+F12+F9+F29+F27</f>
        <v>205000</v>
      </c>
      <c r="G35" s="29">
        <f>+G23+G12+G9+G29+G27</f>
        <v>91000</v>
      </c>
      <c r="H35" s="29"/>
      <c r="I35" s="29"/>
      <c r="J35" s="29"/>
      <c r="K35" s="34"/>
      <c r="L35" s="66"/>
    </row>
    <row r="36" spans="1:13" s="8" customFormat="1" ht="17.05" x14ac:dyDescent="0.3">
      <c r="A36" s="45"/>
      <c r="B36" s="46"/>
      <c r="C36" s="45"/>
      <c r="D36" s="45"/>
      <c r="E36" s="47"/>
      <c r="F36" s="47"/>
      <c r="G36" s="47"/>
      <c r="H36" s="47"/>
      <c r="I36" s="47"/>
      <c r="J36" s="47"/>
      <c r="K36" s="48"/>
    </row>
  </sheetData>
  <mergeCells count="13">
    <mergeCell ref="I5:I7"/>
    <mergeCell ref="J5:J7"/>
    <mergeCell ref="K5:K7"/>
    <mergeCell ref="A1:K1"/>
    <mergeCell ref="A2:L2"/>
    <mergeCell ref="A3:L3"/>
    <mergeCell ref="A4:L4"/>
    <mergeCell ref="A5:A7"/>
    <mergeCell ref="B5:B7"/>
    <mergeCell ref="C5:C7"/>
    <mergeCell ref="D5:D7"/>
    <mergeCell ref="E5:G6"/>
    <mergeCell ref="H5:H7"/>
  </mergeCells>
  <conditionalFormatting sqref="B10">
    <cfRule type="duplicateValues" dxfId="2" priority="2" stopIfTrue="1"/>
  </conditionalFormatting>
  <conditionalFormatting sqref="B11">
    <cfRule type="duplicateValues" dxfId="1" priority="1" stopIfTrue="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8"/>
  <sheetViews>
    <sheetView topLeftCell="A28" workbookViewId="0">
      <selection activeCell="C16" sqref="C16"/>
    </sheetView>
  </sheetViews>
  <sheetFormatPr defaultRowHeight="15.05" x14ac:dyDescent="0.3"/>
  <cols>
    <col min="2" max="2" width="66.6640625" customWidth="1"/>
    <col min="3" max="3" width="27.44140625" customWidth="1"/>
    <col min="4" max="4" width="15.6640625" bestFit="1" customWidth="1"/>
    <col min="5" max="5" width="13.109375" hidden="1" customWidth="1"/>
    <col min="6" max="6" width="12.33203125" hidden="1" customWidth="1"/>
    <col min="7" max="7" width="13.33203125" hidden="1" customWidth="1"/>
    <col min="8" max="8" width="0" hidden="1" customWidth="1"/>
    <col min="9" max="9" width="17.44140625" hidden="1" customWidth="1"/>
    <col min="10" max="10" width="16.109375" hidden="1" customWidth="1"/>
    <col min="11" max="12" width="0" hidden="1" customWidth="1"/>
    <col min="13" max="13" width="26.88671875" hidden="1" customWidth="1"/>
  </cols>
  <sheetData>
    <row r="1" spans="1:12" ht="17.7" x14ac:dyDescent="0.35">
      <c r="A1" s="435" t="s">
        <v>1</v>
      </c>
      <c r="B1" s="435"/>
      <c r="C1" s="435"/>
      <c r="D1" s="435"/>
      <c r="E1" s="435"/>
      <c r="F1" s="435"/>
      <c r="G1" s="435"/>
      <c r="H1" s="435"/>
      <c r="I1" s="435"/>
      <c r="J1" s="435"/>
      <c r="K1" s="63"/>
    </row>
    <row r="2" spans="1:12" ht="34.200000000000003" customHeight="1" x14ac:dyDescent="0.3">
      <c r="A2" s="466" t="s">
        <v>195</v>
      </c>
      <c r="B2" s="466"/>
      <c r="C2" s="466"/>
      <c r="D2" s="466"/>
      <c r="E2" s="466"/>
      <c r="F2" s="466"/>
      <c r="G2" s="466"/>
      <c r="H2" s="466"/>
      <c r="I2" s="466"/>
      <c r="J2" s="466"/>
      <c r="K2" s="466"/>
    </row>
    <row r="3" spans="1:12" ht="17.05" x14ac:dyDescent="0.3">
      <c r="A3" s="444" t="s">
        <v>199</v>
      </c>
      <c r="B3" s="444"/>
      <c r="C3" s="444"/>
      <c r="D3" s="444"/>
      <c r="E3" s="444"/>
      <c r="F3" s="444"/>
      <c r="G3" s="444"/>
      <c r="H3" s="444"/>
      <c r="I3" s="444"/>
      <c r="J3" s="444"/>
      <c r="K3" s="444"/>
    </row>
    <row r="4" spans="1:12" ht="17.05" x14ac:dyDescent="0.3">
      <c r="A4" s="445" t="s">
        <v>3</v>
      </c>
      <c r="B4" s="445"/>
      <c r="C4" s="445"/>
      <c r="D4" s="445"/>
      <c r="E4" s="445"/>
      <c r="F4" s="445"/>
      <c r="G4" s="445"/>
      <c r="H4" s="445"/>
      <c r="I4" s="445"/>
      <c r="J4" s="445"/>
      <c r="K4" s="445"/>
    </row>
    <row r="5" spans="1:12" x14ac:dyDescent="0.3">
      <c r="A5" s="467" t="s">
        <v>0</v>
      </c>
      <c r="B5" s="467" t="s">
        <v>2</v>
      </c>
      <c r="C5" s="467" t="s">
        <v>29</v>
      </c>
      <c r="D5" s="467" t="s">
        <v>148</v>
      </c>
      <c r="E5" s="450" t="s">
        <v>90</v>
      </c>
      <c r="F5" s="448" t="s">
        <v>74</v>
      </c>
      <c r="G5" s="449"/>
      <c r="H5" s="450"/>
      <c r="I5" s="454" t="s">
        <v>30</v>
      </c>
      <c r="J5" s="454" t="s">
        <v>31</v>
      </c>
      <c r="K5" s="12"/>
    </row>
    <row r="6" spans="1:12" ht="51.05" x14ac:dyDescent="0.3">
      <c r="A6" s="467"/>
      <c r="B6" s="467"/>
      <c r="C6" s="467"/>
      <c r="D6" s="467"/>
      <c r="E6" s="468"/>
      <c r="F6" s="451"/>
      <c r="G6" s="452"/>
      <c r="H6" s="453"/>
      <c r="I6" s="455"/>
      <c r="J6" s="455"/>
      <c r="K6" s="64" t="s">
        <v>4</v>
      </c>
    </row>
    <row r="7" spans="1:12" ht="17.05" x14ac:dyDescent="0.3">
      <c r="A7" s="467"/>
      <c r="B7" s="467"/>
      <c r="C7" s="467"/>
      <c r="D7" s="467"/>
      <c r="E7" s="453"/>
      <c r="F7" s="61" t="s">
        <v>84</v>
      </c>
      <c r="G7" s="61" t="s">
        <v>82</v>
      </c>
      <c r="H7" s="61" t="s">
        <v>83</v>
      </c>
      <c r="I7" s="456"/>
      <c r="J7" s="456"/>
      <c r="K7" s="64"/>
    </row>
    <row r="8" spans="1:12" ht="17.05" x14ac:dyDescent="0.3">
      <c r="A8" s="233">
        <v>1</v>
      </c>
      <c r="B8" s="233">
        <v>2</v>
      </c>
      <c r="C8" s="233">
        <v>3</v>
      </c>
      <c r="D8" s="233">
        <v>4</v>
      </c>
      <c r="E8" s="64">
        <v>4</v>
      </c>
      <c r="F8" s="61" t="s">
        <v>89</v>
      </c>
      <c r="G8" s="61">
        <v>6</v>
      </c>
      <c r="H8" s="61">
        <v>7</v>
      </c>
      <c r="I8" s="61">
        <v>8</v>
      </c>
      <c r="J8" s="61">
        <v>9</v>
      </c>
      <c r="K8" s="64"/>
    </row>
    <row r="9" spans="1:12" ht="17.05" x14ac:dyDescent="0.3">
      <c r="A9" s="233" t="s">
        <v>94</v>
      </c>
      <c r="B9" s="234" t="s">
        <v>95</v>
      </c>
      <c r="C9" s="233"/>
      <c r="D9" s="235">
        <f>+D10+D15+D17</f>
        <v>56000</v>
      </c>
      <c r="E9" s="64"/>
      <c r="F9" s="61"/>
      <c r="G9" s="61"/>
      <c r="H9" s="61"/>
      <c r="I9" s="61"/>
      <c r="J9" s="61"/>
      <c r="K9" s="64"/>
    </row>
    <row r="10" spans="1:12" ht="17.7" x14ac:dyDescent="0.3">
      <c r="A10" s="236" t="s">
        <v>21</v>
      </c>
      <c r="B10" s="237" t="s">
        <v>13</v>
      </c>
      <c r="C10" s="238"/>
      <c r="D10" s="239">
        <f>+D11+D12+D13+D14</f>
        <v>31000</v>
      </c>
      <c r="E10" s="243">
        <f>+E11+E12</f>
        <v>25950</v>
      </c>
      <c r="F10" s="167">
        <f t="shared" ref="F10:H10" si="0">+F11+F12</f>
        <v>23200</v>
      </c>
      <c r="G10" s="167">
        <f t="shared" si="0"/>
        <v>12200</v>
      </c>
      <c r="H10" s="167">
        <f t="shared" si="0"/>
        <v>0</v>
      </c>
      <c r="I10" s="168"/>
      <c r="J10" s="169"/>
      <c r="K10" s="170"/>
    </row>
    <row r="11" spans="1:12" ht="38.450000000000003" customHeight="1" x14ac:dyDescent="0.3">
      <c r="A11" s="229">
        <v>1</v>
      </c>
      <c r="B11" s="240" t="s">
        <v>5</v>
      </c>
      <c r="C11" s="229" t="s">
        <v>33</v>
      </c>
      <c r="D11" s="241">
        <v>4000</v>
      </c>
      <c r="E11" s="244">
        <v>950</v>
      </c>
      <c r="F11" s="22">
        <f t="shared" ref="F11" si="1">+G11+H11</f>
        <v>5200</v>
      </c>
      <c r="G11" s="11">
        <v>5200</v>
      </c>
      <c r="H11" s="11">
        <v>0</v>
      </c>
      <c r="I11" s="30">
        <f>+I14</f>
        <v>0</v>
      </c>
      <c r="J11" s="25">
        <f>+J16</f>
        <v>0</v>
      </c>
      <c r="K11" s="6" t="s">
        <v>27</v>
      </c>
    </row>
    <row r="12" spans="1:12" s="197" customFormat="1" ht="51.05" x14ac:dyDescent="0.3">
      <c r="A12" s="229">
        <v>2</v>
      </c>
      <c r="B12" s="247" t="s">
        <v>12</v>
      </c>
      <c r="C12" s="248" t="s">
        <v>32</v>
      </c>
      <c r="D12" s="249">
        <v>7000</v>
      </c>
      <c r="E12" s="245">
        <f t="shared" ref="E12" si="2">+F12+G12</f>
        <v>25000</v>
      </c>
      <c r="F12" s="209">
        <v>18000</v>
      </c>
      <c r="G12" s="209">
        <v>7000</v>
      </c>
      <c r="H12" s="189">
        <f>+H11</f>
        <v>0</v>
      </c>
      <c r="I12" s="189"/>
      <c r="J12" s="189">
        <f>+J4</f>
        <v>0</v>
      </c>
      <c r="K12" s="194" t="str">
        <f>+K11</f>
        <v>Trong Quý III/2020</v>
      </c>
      <c r="L12" s="191" t="s">
        <v>27</v>
      </c>
    </row>
    <row r="13" spans="1:12" s="225" customFormat="1" ht="37.15" customHeight="1" x14ac:dyDescent="0.3">
      <c r="A13" s="250">
        <v>3</v>
      </c>
      <c r="B13" s="247" t="s">
        <v>85</v>
      </c>
      <c r="C13" s="248" t="s">
        <v>32</v>
      </c>
      <c r="D13" s="249">
        <v>15000</v>
      </c>
      <c r="E13" s="246">
        <f>+F13+G13</f>
        <v>15000</v>
      </c>
      <c r="F13" s="224">
        <v>0</v>
      </c>
      <c r="G13" s="224">
        <v>15000</v>
      </c>
      <c r="H13" s="221"/>
      <c r="I13" s="221"/>
      <c r="J13" s="221">
        <f>+J12</f>
        <v>0</v>
      </c>
      <c r="K13" s="211" t="s">
        <v>79</v>
      </c>
      <c r="L13" s="222"/>
    </row>
    <row r="14" spans="1:12" ht="30.15" x14ac:dyDescent="0.3">
      <c r="A14" s="250">
        <v>4</v>
      </c>
      <c r="B14" s="251" t="s">
        <v>166</v>
      </c>
      <c r="C14" s="229" t="str">
        <f>+C13</f>
        <v>Ban QLDA ĐTXD CTGT Lâm Đồng</v>
      </c>
      <c r="D14" s="249">
        <v>5000</v>
      </c>
    </row>
    <row r="15" spans="1:12" ht="15.75" x14ac:dyDescent="0.3">
      <c r="A15" s="236" t="s">
        <v>22</v>
      </c>
      <c r="B15" s="237" t="s">
        <v>193</v>
      </c>
      <c r="C15" s="238"/>
      <c r="D15" s="239">
        <f>+D16</f>
        <v>15000</v>
      </c>
    </row>
    <row r="16" spans="1:12" ht="30.15" x14ac:dyDescent="0.3">
      <c r="A16" s="229">
        <v>1</v>
      </c>
      <c r="B16" s="232" t="s">
        <v>86</v>
      </c>
      <c r="C16" s="248" t="s">
        <v>32</v>
      </c>
      <c r="D16" s="241">
        <v>15000</v>
      </c>
    </row>
    <row r="17" spans="1:16" ht="15.75" x14ac:dyDescent="0.3">
      <c r="A17" s="236" t="s">
        <v>23</v>
      </c>
      <c r="B17" s="234" t="s">
        <v>157</v>
      </c>
      <c r="C17" s="233"/>
      <c r="D17" s="252">
        <f>+D18</f>
        <v>10000</v>
      </c>
    </row>
    <row r="18" spans="1:16" ht="30.15" x14ac:dyDescent="0.3">
      <c r="A18" s="229">
        <v>1</v>
      </c>
      <c r="B18" s="240" t="s">
        <v>154</v>
      </c>
      <c r="C18" s="229" t="s">
        <v>32</v>
      </c>
      <c r="D18" s="241">
        <v>10000</v>
      </c>
    </row>
    <row r="19" spans="1:16" x14ac:dyDescent="0.3">
      <c r="A19" s="233" t="s">
        <v>96</v>
      </c>
      <c r="B19" s="234" t="s">
        <v>167</v>
      </c>
      <c r="C19" s="229"/>
      <c r="D19" s="252">
        <f>+D20</f>
        <v>2012</v>
      </c>
    </row>
    <row r="20" spans="1:16" ht="45.2" x14ac:dyDescent="0.3">
      <c r="A20" s="229">
        <v>1</v>
      </c>
      <c r="B20" s="240" t="s">
        <v>168</v>
      </c>
      <c r="C20" s="231" t="s">
        <v>33</v>
      </c>
      <c r="D20" s="241">
        <v>2012</v>
      </c>
    </row>
    <row r="21" spans="1:16" x14ac:dyDescent="0.3">
      <c r="A21" s="233" t="s">
        <v>144</v>
      </c>
      <c r="B21" s="242" t="s">
        <v>147</v>
      </c>
      <c r="C21" s="232"/>
      <c r="D21" s="253">
        <f>+SUM(D22:D38)</f>
        <v>82542.417522999996</v>
      </c>
      <c r="P21" t="s">
        <v>200</v>
      </c>
    </row>
    <row r="22" spans="1:16" ht="30.15" x14ac:dyDescent="0.3">
      <c r="A22" s="229">
        <v>1</v>
      </c>
      <c r="B22" s="230" t="s">
        <v>172</v>
      </c>
      <c r="C22" s="231" t="s">
        <v>33</v>
      </c>
      <c r="D22" s="254">
        <f>+M22/1000000</f>
        <v>7344.858201</v>
      </c>
      <c r="M22" s="102">
        <v>7344858201</v>
      </c>
    </row>
    <row r="23" spans="1:16" ht="30.15" x14ac:dyDescent="0.3">
      <c r="A23" s="229">
        <v>2</v>
      </c>
      <c r="B23" s="230" t="s">
        <v>173</v>
      </c>
      <c r="C23" s="231" t="s">
        <v>33</v>
      </c>
      <c r="D23" s="254">
        <f t="shared" ref="D23:D38" si="3">+M23/1000000</f>
        <v>6385.1869690000003</v>
      </c>
      <c r="M23" s="102">
        <v>6385186969</v>
      </c>
    </row>
    <row r="24" spans="1:16" ht="30.15" x14ac:dyDescent="0.3">
      <c r="A24" s="229">
        <v>3</v>
      </c>
      <c r="B24" s="230" t="s">
        <v>174</v>
      </c>
      <c r="C24" s="231" t="s">
        <v>33</v>
      </c>
      <c r="D24" s="254">
        <f t="shared" si="3"/>
        <v>7739.4922619999998</v>
      </c>
      <c r="M24" s="102">
        <v>7739492262</v>
      </c>
    </row>
    <row r="25" spans="1:16" ht="30.15" x14ac:dyDescent="0.3">
      <c r="A25" s="229">
        <v>4</v>
      </c>
      <c r="B25" s="230" t="s">
        <v>175</v>
      </c>
      <c r="C25" s="231" t="s">
        <v>33</v>
      </c>
      <c r="D25" s="254">
        <f t="shared" si="3"/>
        <v>7207.2468799999997</v>
      </c>
      <c r="M25" s="102">
        <v>7207246880</v>
      </c>
    </row>
    <row r="26" spans="1:16" ht="15.75" x14ac:dyDescent="0.3">
      <c r="A26" s="229">
        <v>5</v>
      </c>
      <c r="B26" s="230" t="s">
        <v>196</v>
      </c>
      <c r="C26" s="231" t="s">
        <v>33</v>
      </c>
      <c r="D26" s="254">
        <f t="shared" si="3"/>
        <v>73.792168000000004</v>
      </c>
      <c r="M26" s="102">
        <v>73792168</v>
      </c>
    </row>
    <row r="27" spans="1:16" ht="38.450000000000003" customHeight="1" x14ac:dyDescent="0.3">
      <c r="A27" s="229">
        <v>6</v>
      </c>
      <c r="B27" s="230" t="s">
        <v>177</v>
      </c>
      <c r="C27" s="231" t="s">
        <v>33</v>
      </c>
      <c r="D27" s="254">
        <f t="shared" si="3"/>
        <v>5078.4761339999995</v>
      </c>
      <c r="M27" s="102">
        <v>5078476134</v>
      </c>
    </row>
    <row r="28" spans="1:16" ht="30.15" x14ac:dyDescent="0.3">
      <c r="A28" s="229">
        <v>7</v>
      </c>
      <c r="B28" s="230" t="s">
        <v>178</v>
      </c>
      <c r="C28" s="231" t="s">
        <v>33</v>
      </c>
      <c r="D28" s="254">
        <f t="shared" si="3"/>
        <v>0.30452299999999999</v>
      </c>
      <c r="M28" s="102">
        <v>304523</v>
      </c>
    </row>
    <row r="29" spans="1:16" ht="15.75" x14ac:dyDescent="0.3">
      <c r="A29" s="229">
        <v>8</v>
      </c>
      <c r="B29" s="232" t="s">
        <v>197</v>
      </c>
      <c r="C29" s="231" t="s">
        <v>33</v>
      </c>
      <c r="D29" s="254">
        <f t="shared" si="3"/>
        <v>52.277887</v>
      </c>
      <c r="M29" s="102">
        <v>52277887</v>
      </c>
    </row>
    <row r="30" spans="1:16" ht="30.15" x14ac:dyDescent="0.3">
      <c r="A30" s="229">
        <v>9</v>
      </c>
      <c r="B30" s="232" t="s">
        <v>180</v>
      </c>
      <c r="C30" s="231" t="s">
        <v>33</v>
      </c>
      <c r="D30" s="254">
        <f t="shared" si="3"/>
        <v>1917.5760170000001</v>
      </c>
      <c r="M30" s="107">
        <v>1917576017</v>
      </c>
    </row>
    <row r="31" spans="1:16" ht="30.15" x14ac:dyDescent="0.3">
      <c r="A31" s="229">
        <v>10</v>
      </c>
      <c r="B31" s="232" t="s">
        <v>181</v>
      </c>
      <c r="C31" s="231" t="s">
        <v>33</v>
      </c>
      <c r="D31" s="254">
        <f t="shared" si="3"/>
        <v>4856.0545709999997</v>
      </c>
      <c r="M31" s="107">
        <v>4856054571</v>
      </c>
    </row>
    <row r="32" spans="1:16" ht="30.15" x14ac:dyDescent="0.3">
      <c r="A32" s="229">
        <v>11</v>
      </c>
      <c r="B32" s="230" t="s">
        <v>182</v>
      </c>
      <c r="C32" s="231" t="s">
        <v>33</v>
      </c>
      <c r="D32" s="254">
        <f t="shared" si="3"/>
        <v>5000</v>
      </c>
      <c r="M32" s="107">
        <v>5000000000</v>
      </c>
    </row>
    <row r="33" spans="1:13" ht="30.15" x14ac:dyDescent="0.3">
      <c r="A33" s="229">
        <v>12</v>
      </c>
      <c r="B33" s="230" t="s">
        <v>183</v>
      </c>
      <c r="C33" s="231" t="s">
        <v>33</v>
      </c>
      <c r="D33" s="254">
        <f t="shared" si="3"/>
        <v>3500</v>
      </c>
      <c r="M33" s="107">
        <v>3500000000</v>
      </c>
    </row>
    <row r="34" spans="1:13" ht="30.15" x14ac:dyDescent="0.3">
      <c r="A34" s="229">
        <v>13</v>
      </c>
      <c r="B34" s="230" t="s">
        <v>184</v>
      </c>
      <c r="C34" s="231" t="s">
        <v>33</v>
      </c>
      <c r="D34" s="254">
        <f t="shared" si="3"/>
        <v>4000</v>
      </c>
      <c r="M34" s="107">
        <v>4000000000</v>
      </c>
    </row>
    <row r="35" spans="1:13" ht="30.15" x14ac:dyDescent="0.3">
      <c r="A35" s="229">
        <v>14</v>
      </c>
      <c r="B35" s="230" t="s">
        <v>185</v>
      </c>
      <c r="C35" s="231" t="s">
        <v>33</v>
      </c>
      <c r="D35" s="254">
        <f t="shared" si="3"/>
        <v>3500</v>
      </c>
      <c r="M35" s="107">
        <v>3500000000</v>
      </c>
    </row>
    <row r="36" spans="1:13" ht="30.15" x14ac:dyDescent="0.3">
      <c r="A36" s="229">
        <v>15</v>
      </c>
      <c r="B36" s="230" t="s">
        <v>198</v>
      </c>
      <c r="C36" s="231" t="s">
        <v>33</v>
      </c>
      <c r="D36" s="254">
        <f t="shared" si="3"/>
        <v>4150.7319109999999</v>
      </c>
      <c r="M36" s="107">
        <v>4150731911</v>
      </c>
    </row>
    <row r="37" spans="1:13" ht="15.75" x14ac:dyDescent="0.3">
      <c r="A37" s="229">
        <v>16</v>
      </c>
      <c r="B37" s="230" t="s">
        <v>187</v>
      </c>
      <c r="C37" s="231" t="s">
        <v>33</v>
      </c>
      <c r="D37" s="254">
        <f t="shared" si="3"/>
        <v>21646.42</v>
      </c>
      <c r="M37" s="107">
        <v>21646420000</v>
      </c>
    </row>
    <row r="38" spans="1:13" ht="15.75" x14ac:dyDescent="0.3">
      <c r="A38" s="229">
        <v>17</v>
      </c>
      <c r="B38" s="230" t="s">
        <v>194</v>
      </c>
      <c r="C38" s="231" t="s">
        <v>33</v>
      </c>
      <c r="D38" s="254">
        <f t="shared" si="3"/>
        <v>90</v>
      </c>
      <c r="M38" s="107">
        <v>90000000</v>
      </c>
    </row>
  </sheetData>
  <mergeCells count="12">
    <mergeCell ref="I5:I7"/>
    <mergeCell ref="J5:J7"/>
    <mergeCell ref="A1:J1"/>
    <mergeCell ref="A2:K2"/>
    <mergeCell ref="A3:K3"/>
    <mergeCell ref="A4:K4"/>
    <mergeCell ref="A5:A7"/>
    <mergeCell ref="B5:B7"/>
    <mergeCell ref="C5:C7"/>
    <mergeCell ref="D5:D7"/>
    <mergeCell ref="E5:E7"/>
    <mergeCell ref="F5:H6"/>
  </mergeCells>
  <conditionalFormatting sqref="B11">
    <cfRule type="duplicateValues" dxfId="0" priority="2" stopIfTrue="1"/>
  </conditionalFormatting>
  <printOptions horizontalCentered="1"/>
  <pageMargins left="0.2" right="0" top="0.25" bottom="0.2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lan 5</vt:lpstr>
      <vt:lpstr>lan 6</vt:lpstr>
      <vt:lpstr>2021</vt:lpstr>
      <vt:lpstr>Tong 2021</vt:lpstr>
      <vt:lpstr>BTTW 2021, chuyen tiep BTDP </vt:lpstr>
      <vt:lpstr>KH 2021</vt:lpstr>
      <vt:lpstr>BTDP 2021</vt:lpstr>
      <vt:lpstr>Sheet3</vt:lpstr>
      <vt:lpstr>lan 2.2021</vt:lpstr>
      <vt:lpstr>lan 3.2021</vt:lpstr>
      <vt:lpstr>2022</vt:lpstr>
      <vt:lpstr>Tong hop</vt:lpstr>
      <vt:lpstr>Lan 2</vt:lpstr>
      <vt:lpstr>BC Giải ngân vốn 2025</vt:lpstr>
      <vt:lpstr>BC Giải ngân (Cả cao tốc)</vt:lpstr>
      <vt:lpstr>'BC Giải ngân vốn 2025'!Print_Area</vt:lpstr>
      <vt:lpstr>'2021'!Print_Titles</vt:lpstr>
      <vt:lpstr>'BC Giải ngân (Cả cao tốc)'!Print_Titles</vt:lpstr>
      <vt:lpstr>'BC Giải ngân vốn 2025'!Print_Titles</vt:lpstr>
      <vt:lpstr>'BTTW 2021, chuyen tiep BTDP '!Print_Titles</vt:lpstr>
      <vt:lpstr>'KH 2021'!Print_Titles</vt:lpstr>
      <vt:lpstr>'lan 2.2021'!Print_Titles</vt:lpstr>
      <vt:lpstr>'lan 5'!Print_Titles</vt:lpstr>
      <vt:lpstr>'Tong 2021'!Print_Titles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2025-04-25T03:15:58Z</dcterms:modified>
</cp:coreProperties>
</file>